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0" yWindow="65521" windowWidth="13845" windowHeight="13725" tabRatio="526" activeTab="0"/>
  </bookViews>
  <sheets>
    <sheet name="eu07.ini" sheetId="1" r:id="rId1"/>
    <sheet name="Hamulce" sheetId="2" r:id="rId2"/>
    <sheet name="Mierniki" sheetId="3" r:id="rId3"/>
    <sheet name="Manometry" sheetId="4" r:id="rId4"/>
    <sheet name="Hasler" sheetId="5" r:id="rId5"/>
  </sheets>
  <definedNames/>
  <calcPr fullCalcOnLoad="1"/>
</workbook>
</file>

<file path=xl/sharedStrings.xml><?xml version="1.0" encoding="utf-8"?>
<sst xmlns="http://schemas.openxmlformats.org/spreadsheetml/2006/main" count="104" uniqueCount="50">
  <si>
    <t>odcięcie</t>
  </si>
  <si>
    <t>napełnianie</t>
  </si>
  <si>
    <t>jazda</t>
  </si>
  <si>
    <t>I stopień</t>
  </si>
  <si>
    <t>I stopień pełny</t>
  </si>
  <si>
    <t>II stopień pełny</t>
  </si>
  <si>
    <t>Napięcie [V]</t>
  </si>
  <si>
    <t>hamowanie nagłe</t>
  </si>
  <si>
    <t>Hamulec zasadniczy (zespolony)</t>
  </si>
  <si>
    <t>Hamulec pomocniczy (lokomotywy)</t>
  </si>
  <si>
    <t>Skala miernika</t>
  </si>
  <si>
    <t>PWM Period</t>
  </si>
  <si>
    <t>Prędkościomierz - Hasler</t>
  </si>
  <si>
    <t>wsp1</t>
  </si>
  <si>
    <t>wsp2</t>
  </si>
  <si>
    <t>wsp3</t>
  </si>
  <si>
    <t>wsp4</t>
  </si>
  <si>
    <t>wsp5</t>
  </si>
  <si>
    <t>ww</t>
  </si>
  <si>
    <t>// Kalibracja miernikow elektrycznych</t>
  </si>
  <si>
    <t>// Kalibracja manometrow</t>
  </si>
  <si>
    <t>// Kalibracja potencjometrow hamulcow</t>
  </si>
  <si>
    <t>// --- kalibracje wyjsciowe wykorzystuja wielomian piatego stopnia dostepny w EXE475 ---</t>
  </si>
  <si>
    <t>// --- Kalibracja miernikow i hamulcow ---</t>
  </si>
  <si>
    <t>// Kalibracja predkosciomierza (Hasler)</t>
  </si>
  <si>
    <t>Skala</t>
  </si>
  <si>
    <t>1. Wykonaj kalibrację urządzeń wejściowych (potencjometrów hamulców) i wyjściowych (mierników):</t>
  </si>
  <si>
    <t>2. Skopiuj poniższe wpisy (wiersze od 8 do 27) i wklej do pliku eu07.ini</t>
  </si>
  <si>
    <t>Dokładna instrukcja znajduje się na stronie:</t>
  </si>
  <si>
    <t>http://baur.pl/category/kolej/pulpit-euep07/</t>
  </si>
  <si>
    <t>Value</t>
  </si>
  <si>
    <t>Wskazania maksymalne</t>
  </si>
  <si>
    <t>zbiornik główny</t>
  </si>
  <si>
    <t>przewód główny</t>
  </si>
  <si>
    <t>cylinder hamulcowy</t>
  </si>
  <si>
    <t>woltomierz WN</t>
  </si>
  <si>
    <t>amperomierz WN 2</t>
  </si>
  <si>
    <t>amperomierz WN 1</t>
  </si>
  <si>
    <t>prędkościomierz</t>
  </si>
  <si>
    <t>MPa</t>
  </si>
  <si>
    <t>kV</t>
  </si>
  <si>
    <t>A</t>
  </si>
  <si>
    <t>km/h</t>
  </si>
  <si>
    <t>wersja 1.44</t>
  </si>
  <si>
    <t>Cylinder hamulcowy</t>
  </si>
  <si>
    <t>Przewód główny</t>
  </si>
  <si>
    <t>Zbiornik główny</t>
  </si>
  <si>
    <t>Amperomierz WN 1</t>
  </si>
  <si>
    <t>Amperomierz WN 2</t>
  </si>
  <si>
    <t>Woltomierz WN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</si>
</sst>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"/>
    <numFmt numFmtId="170" formatCode="0.000000"/>
    <numFmt numFmtId="171" formatCode="0.0000000"/>
    <numFmt numFmtId="172" formatCode="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000E+00"/>
    <numFmt numFmtId="177" formatCode="0.000E+00"/>
    <numFmt numFmtId="178" formatCode="0.0E+00"/>
    <numFmt numFmtId="179" formatCode="0.00000E+00"/>
    <numFmt numFmtId="180" formatCode="0.000000E+00"/>
    <numFmt numFmtId="181" formatCode="0.0000000E+00"/>
    <numFmt numFmtId="182" formatCode="0.00000000E+00"/>
    <numFmt numFmtId="183" formatCode="0.000000000E+00"/>
    <numFmt numFmtId="184" formatCode="0.0000000000E+00"/>
    <numFmt numFmtId="185" formatCode="0.00000000000E+00"/>
    <numFmt numFmtId="186" formatCode="0.000000000000E+00"/>
    <numFmt numFmtId="187" formatCode="0.0000000000000E+00"/>
    <numFmt numFmtId="188" formatCode="0.00000000000000E+00"/>
    <numFmt numFmtId="189" formatCode="0.000000000000000E+00"/>
    <numFmt numFmtId="190" formatCode="0.0000000000000000E+00"/>
    <numFmt numFmtId="191" formatCode="0.00000000000000000E+00"/>
    <numFmt numFmtId="192" formatCode="0.000000000000000000E+00"/>
    <numFmt numFmtId="193" formatCode="0.0000000000000000000E+00"/>
    <numFmt numFmtId="194" formatCode="0.00000000000000000000E+00"/>
    <numFmt numFmtId="195" formatCode="0.000000000000000000000E+00"/>
    <numFmt numFmtId="196" formatCode="0.0000000000000000000000E+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9.5"/>
      <name val="Arial"/>
      <family val="0"/>
    </font>
    <font>
      <sz val="9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sz val="1.5"/>
      <name val="Arial"/>
      <family val="0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172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173" fontId="2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2" fillId="3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6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Fill="1" applyBorder="1" applyAlignment="1">
      <alignment/>
    </xf>
    <xf numFmtId="170" fontId="0" fillId="0" borderId="0" xfId="15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168" fontId="0" fillId="0" borderId="1" xfId="0" applyNumberFormat="1" applyFont="1" applyFill="1" applyBorder="1" applyAlignment="1">
      <alignment/>
    </xf>
    <xf numFmtId="0" fontId="0" fillId="2" borderId="3" xfId="0" applyFill="1" applyBorder="1" applyAlignment="1">
      <alignment wrapText="1"/>
    </xf>
    <xf numFmtId="168" fontId="0" fillId="0" borderId="1" xfId="0" applyNumberFormat="1" applyFont="1" applyFill="1" applyBorder="1" applyAlignment="1">
      <alignment/>
    </xf>
    <xf numFmtId="168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7" fillId="0" borderId="0" xfId="17" applyAlignment="1">
      <alignment/>
    </xf>
    <xf numFmtId="0" fontId="2" fillId="3" borderId="1" xfId="0" applyFont="1" applyFill="1" applyBorder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7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Hamulce!$D$3:$D$11</c:f>
              <c:numCache/>
            </c:numRef>
          </c:xVal>
          <c:yVal>
            <c:numRef>
              <c:f>Hamulce!$B$3:$B$11</c:f>
              <c:numCache/>
            </c:numRef>
          </c:yVal>
          <c:smooth val="1"/>
        </c:ser>
        <c:axId val="56757118"/>
        <c:axId val="41052015"/>
      </c:scatterChart>
      <c:valAx>
        <c:axId val="56757118"/>
        <c:scaling>
          <c:orientation val="minMax"/>
          <c:max val="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41052015"/>
        <c:crosses val="autoZero"/>
        <c:crossBetween val="midCat"/>
        <c:dispUnits/>
      </c:valAx>
      <c:valAx>
        <c:axId val="41052015"/>
        <c:scaling>
          <c:orientation val="minMax"/>
          <c:max val="6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571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Hasler!#REF!</c:f>
              <c:strCache>
                <c:ptCount val="1"/>
                <c:pt idx="0">
                  <c:v>#ADR!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Hasler!#REF!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Hasler!#REF!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Hasler!#REF!</c:f>
              <c:strCache>
                <c:ptCount val="1"/>
                <c:pt idx="0">
                  <c:v>#ADR!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Hasler!#REF!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Hasler!#REF!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Hasler!#REF!</c:f>
              <c:strCache>
                <c:ptCount val="1"/>
                <c:pt idx="0">
                  <c:v>#ADR!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Hasler!#REF!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Hasler!#REF!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298360"/>
        <c:axId val="62358649"/>
      </c:scatterChart>
      <c:valAx>
        <c:axId val="292983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2358649"/>
        <c:crosses val="autoZero"/>
        <c:crossBetween val="midCat"/>
        <c:dispUnits/>
      </c:valAx>
      <c:valAx>
        <c:axId val="62358649"/>
        <c:scaling>
          <c:orientation val="minMax"/>
          <c:max val="1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298360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25"/>
          <c:w val="0.9695"/>
          <c:h val="0.929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Hamulce!$D$30:$D$32</c:f>
              <c:numCache/>
            </c:numRef>
          </c:xVal>
          <c:yVal>
            <c:numRef>
              <c:f>Hamulce!$B$30:$B$32</c:f>
              <c:numCache/>
            </c:numRef>
          </c:yVal>
          <c:smooth val="1"/>
        </c:ser>
        <c:axId val="33923816"/>
        <c:axId val="36878889"/>
      </c:scatterChart>
      <c:valAx>
        <c:axId val="33923816"/>
        <c:scaling>
          <c:orientation val="minMax"/>
          <c:max val="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36878889"/>
        <c:crosses val="autoZero"/>
        <c:crossBetween val="midCat"/>
        <c:dispUnits/>
      </c:valAx>
      <c:valAx>
        <c:axId val="36878889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98175"/>
          <c:h val="0.9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Mierniki!#REF!</c:f>
              <c:strCache>
                <c:ptCount val="1"/>
                <c:pt idx="0">
                  <c:v>#ADR!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Mierniki!$B$3:$B$11</c:f>
              <c:numCache/>
            </c:numRef>
          </c:xVal>
          <c:yVal>
            <c:numRef>
              <c:f>Mierniki!$D$3:$D$11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Mierniki!$B$3:$B$11</c:f>
              <c:numCache/>
            </c:numRef>
          </c:xVal>
          <c:yVal>
            <c:numRef>
              <c:f>Mierniki!#REF!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3474546"/>
        <c:axId val="34400003"/>
      </c:scatterChart>
      <c:valAx>
        <c:axId val="63474546"/>
        <c:scaling>
          <c:orientation val="minMax"/>
          <c:max val="1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34400003"/>
        <c:crosses val="autoZero"/>
        <c:crossBetween val="midCat"/>
        <c:dispUnits/>
        <c:majorUnit val="0.1"/>
      </c:valAx>
      <c:valAx>
        <c:axId val="34400003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34745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98175"/>
          <c:h val="0.952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Mierniki!$B$57:$B$65</c:f>
              <c:numCache/>
            </c:numRef>
          </c:xVal>
          <c:yVal>
            <c:numRef>
              <c:f>Mierniki!$D$57:$D$65</c:f>
              <c:numCache/>
            </c:numRef>
          </c:yVal>
          <c:smooth val="1"/>
        </c:ser>
        <c:axId val="41164572"/>
        <c:axId val="34936829"/>
      </c:scatterChart>
      <c:valAx>
        <c:axId val="41164572"/>
        <c:scaling>
          <c:orientation val="minMax"/>
          <c:max val="1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34936829"/>
        <c:crosses val="autoZero"/>
        <c:crossBetween val="midCat"/>
        <c:dispUnits/>
        <c:majorUnit val="0.1"/>
      </c:valAx>
      <c:valAx>
        <c:axId val="34936829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116457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98175"/>
          <c:h val="0.952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Mierniki!$B$30:$B$38</c:f>
              <c:numCache/>
            </c:numRef>
          </c:xVal>
          <c:yVal>
            <c:numRef>
              <c:f>Mierniki!$D$30:$D$38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Mierniki!$B$30:$B$38</c:f>
              <c:numCache/>
            </c:numRef>
          </c:xVal>
          <c:yVal>
            <c:numRef>
              <c:f>Mierniki!#REF!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5996006"/>
        <c:axId val="11310871"/>
      </c:scatterChart>
      <c:valAx>
        <c:axId val="45996006"/>
        <c:scaling>
          <c:orientation val="minMax"/>
          <c:max val="1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11310871"/>
        <c:crosses val="autoZero"/>
        <c:crossBetween val="midCat"/>
        <c:dispUnits/>
        <c:majorUnit val="0.1"/>
      </c:valAx>
      <c:valAx>
        <c:axId val="11310871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59960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8125"/>
          <c:h val="0.9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Manometry!$B$3:$B$13</c:f>
              <c:numCache>
                <c:ptCount val="11"/>
                <c:pt idx="0">
                  <c:v>0</c:v>
                </c:pt>
                <c:pt idx="1">
                  <c:v>0.10526315789473685</c:v>
                </c:pt>
                <c:pt idx="2">
                  <c:v>0.2105263157894737</c:v>
                </c:pt>
                <c:pt idx="3">
                  <c:v>0.3157894736842105</c:v>
                </c:pt>
                <c:pt idx="4">
                  <c:v>0.4210526315789474</c:v>
                </c:pt>
                <c:pt idx="5">
                  <c:v>0.5263157894736842</c:v>
                </c:pt>
                <c:pt idx="6">
                  <c:v>0.631578947368421</c:v>
                </c:pt>
                <c:pt idx="7">
                  <c:v>0.7368421052631579</c:v>
                </c:pt>
                <c:pt idx="8">
                  <c:v>0.8421052631578948</c:v>
                </c:pt>
                <c:pt idx="9">
                  <c:v>0.9473684210526316</c:v>
                </c:pt>
                <c:pt idx="10">
                  <c:v>1</c:v>
                </c:pt>
              </c:numCache>
            </c:numRef>
          </c:xVal>
          <c:yVal>
            <c:numRef>
              <c:f>Manometry!$D$3:$D$13</c:f>
              <c:numCache/>
            </c:numRef>
          </c:yVal>
          <c:smooth val="1"/>
        </c:ser>
        <c:axId val="34688976"/>
        <c:axId val="43765329"/>
      </c:scatterChart>
      <c:valAx>
        <c:axId val="34688976"/>
        <c:scaling>
          <c:orientation val="minMax"/>
          <c:max val="1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43765329"/>
        <c:crosses val="autoZero"/>
        <c:crossBetween val="midCat"/>
        <c:dispUnits/>
        <c:majorUnit val="0.1"/>
      </c:valAx>
      <c:valAx>
        <c:axId val="43765329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Manometry!$B$57:$B$73</c:f>
              <c:numCache/>
            </c:numRef>
          </c:xVal>
          <c:yVal>
            <c:numRef>
              <c:f>Manometry!$D$57:$D$73</c:f>
              <c:numCache/>
            </c:numRef>
          </c:yVal>
          <c:smooth val="1"/>
        </c:ser>
        <c:axId val="58343642"/>
        <c:axId val="55330731"/>
      </c:scatterChart>
      <c:valAx>
        <c:axId val="58343642"/>
        <c:scaling>
          <c:orientation val="minMax"/>
          <c:max val="1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55330731"/>
        <c:crosses val="autoZero"/>
        <c:crossBetween val="midCat"/>
        <c:dispUnits/>
        <c:majorUnit val="0.1"/>
      </c:valAx>
      <c:valAx>
        <c:axId val="55330731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834364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81"/>
          <c:h val="0.95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Manometry!$B$30:$B$40</c:f>
              <c:numCache/>
            </c:numRef>
          </c:xVal>
          <c:yVal>
            <c:numRef>
              <c:f>Manometry!$D$30:$D$40</c:f>
              <c:numCache/>
            </c:numRef>
          </c:yVal>
          <c:smooth val="1"/>
        </c:ser>
        <c:axId val="28214532"/>
        <c:axId val="52604197"/>
      </c:scatterChart>
      <c:valAx>
        <c:axId val="28214532"/>
        <c:scaling>
          <c:orientation val="minMax"/>
          <c:max val="1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52604197"/>
        <c:crosses val="autoZero"/>
        <c:crossBetween val="midCat"/>
        <c:dispUnits/>
        <c:majorUnit val="0.1"/>
      </c:valAx>
      <c:valAx>
        <c:axId val="52604197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975"/>
          <c:w val="0.96775"/>
          <c:h val="0.943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"/>
            </c:trendlineLbl>
          </c:trendline>
          <c:xVal>
            <c:numRef>
              <c:f>Hasler!$B$3:$B$19</c:f>
              <c:numCache/>
            </c:numRef>
          </c:xVal>
          <c:yVal>
            <c:numRef>
              <c:f>Hasler!$D$3:$D$19</c:f>
              <c:numCache/>
            </c:numRef>
          </c:yVal>
          <c:smooth val="1"/>
        </c:ser>
        <c:axId val="3675726"/>
        <c:axId val="33081535"/>
      </c:scatterChart>
      <c:valAx>
        <c:axId val="3675726"/>
        <c:scaling>
          <c:orientation val="minMax"/>
          <c:max val="1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crossBetween val="midCat"/>
        <c:dispUnits/>
        <c:majorUnit val="0.1"/>
      </c:valAx>
      <c:valAx>
        <c:axId val="33081535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114300</xdr:rowOff>
    </xdr:from>
    <xdr:to>
      <xdr:col>14</xdr:col>
      <xdr:colOff>238125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3495675" y="352425"/>
        <a:ext cx="56864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29</xdr:row>
      <xdr:rowOff>0</xdr:rowOff>
    </xdr:from>
    <xdr:to>
      <xdr:col>14</xdr:col>
      <xdr:colOff>171450</xdr:colOff>
      <xdr:row>55</xdr:row>
      <xdr:rowOff>9525</xdr:rowOff>
    </xdr:to>
    <xdr:graphicFrame>
      <xdr:nvGraphicFramePr>
        <xdr:cNvPr id="2" name="Chart 3"/>
        <xdr:cNvGraphicFramePr/>
      </xdr:nvGraphicFramePr>
      <xdr:xfrm>
        <a:off x="3448050" y="4848225"/>
        <a:ext cx="56673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38100</xdr:rowOff>
    </xdr:from>
    <xdr:to>
      <xdr:col>14</xdr:col>
      <xdr:colOff>238125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067175" y="276225"/>
        <a:ext cx="5257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55</xdr:row>
      <xdr:rowOff>104775</xdr:rowOff>
    </xdr:from>
    <xdr:to>
      <xdr:col>14</xdr:col>
      <xdr:colOff>266700</xdr:colOff>
      <xdr:row>80</xdr:row>
      <xdr:rowOff>123825</xdr:rowOff>
    </xdr:to>
    <xdr:graphicFrame>
      <xdr:nvGraphicFramePr>
        <xdr:cNvPr id="2" name="Chart 2"/>
        <xdr:cNvGraphicFramePr/>
      </xdr:nvGraphicFramePr>
      <xdr:xfrm>
        <a:off x="4086225" y="9239250"/>
        <a:ext cx="52673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28</xdr:row>
      <xdr:rowOff>47625</xdr:rowOff>
    </xdr:from>
    <xdr:to>
      <xdr:col>14</xdr:col>
      <xdr:colOff>266700</xdr:colOff>
      <xdr:row>53</xdr:row>
      <xdr:rowOff>57150</xdr:rowOff>
    </xdr:to>
    <xdr:graphicFrame>
      <xdr:nvGraphicFramePr>
        <xdr:cNvPr id="3" name="Chart 3"/>
        <xdr:cNvGraphicFramePr/>
      </xdr:nvGraphicFramePr>
      <xdr:xfrm>
        <a:off x="4086225" y="4733925"/>
        <a:ext cx="526732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104775</xdr:rowOff>
    </xdr:from>
    <xdr:to>
      <xdr:col>8</xdr:col>
      <xdr:colOff>228600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000500" y="342900"/>
        <a:ext cx="51720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55</xdr:row>
      <xdr:rowOff>142875</xdr:rowOff>
    </xdr:from>
    <xdr:to>
      <xdr:col>8</xdr:col>
      <xdr:colOff>276225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3924300" y="9277350"/>
        <a:ext cx="52959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29</xdr:row>
      <xdr:rowOff>28575</xdr:rowOff>
    </xdr:from>
    <xdr:to>
      <xdr:col>8</xdr:col>
      <xdr:colOff>238125</xdr:colOff>
      <xdr:row>53</xdr:row>
      <xdr:rowOff>114300</xdr:rowOff>
    </xdr:to>
    <xdr:graphicFrame>
      <xdr:nvGraphicFramePr>
        <xdr:cNvPr id="3" name="Chart 4"/>
        <xdr:cNvGraphicFramePr/>
      </xdr:nvGraphicFramePr>
      <xdr:xfrm>
        <a:off x="4038600" y="4876800"/>
        <a:ext cx="51435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2</xdr:row>
      <xdr:rowOff>66675</xdr:rowOff>
    </xdr:from>
    <xdr:to>
      <xdr:col>7</xdr:col>
      <xdr:colOff>180975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238500" y="466725"/>
        <a:ext cx="59721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42</xdr:row>
      <xdr:rowOff>0</xdr:rowOff>
    </xdr:from>
    <xdr:to>
      <xdr:col>12</xdr:col>
      <xdr:colOff>190500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4191000" y="6877050"/>
        <a:ext cx="858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ur.pl/category/kolej/pulpit-euep07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50"/>
  </sheetPr>
  <dimension ref="A1:E32"/>
  <sheetViews>
    <sheetView showGridLines="0" tabSelected="1" workbookViewId="0" topLeftCell="A1">
      <selection activeCell="D9" sqref="D9"/>
    </sheetView>
  </sheetViews>
  <sheetFormatPr defaultColWidth="9.140625" defaultRowHeight="12.75"/>
  <cols>
    <col min="1" max="1" width="96.140625" style="0" bestFit="1" customWidth="1"/>
    <col min="3" max="3" width="21.8515625" style="0" bestFit="1" customWidth="1"/>
    <col min="5" max="5" width="6.140625" style="0" customWidth="1"/>
  </cols>
  <sheetData>
    <row r="1" ht="12.75">
      <c r="A1" s="2" t="s">
        <v>26</v>
      </c>
    </row>
    <row r="6" s="2" customFormat="1" ht="12.75">
      <c r="A6" s="2" t="s">
        <v>27</v>
      </c>
    </row>
    <row r="8" spans="1:5" ht="12.75">
      <c r="A8" s="11" t="s">
        <v>23</v>
      </c>
      <c r="C8" s="58" t="s">
        <v>31</v>
      </c>
      <c r="D8" s="58"/>
      <c r="E8" s="58"/>
    </row>
    <row r="9" spans="1:5" ht="12.75">
      <c r="A9" s="12" t="s">
        <v>22</v>
      </c>
      <c r="C9" s="57" t="s">
        <v>37</v>
      </c>
      <c r="D9" s="56">
        <v>800</v>
      </c>
      <c r="E9" s="54" t="s">
        <v>41</v>
      </c>
    </row>
    <row r="10" spans="1:5" ht="12.75">
      <c r="A10" s="40" t="str">
        <f>"calibrateoutmaxvalues "&amp;SUBSTITUTE(TEXT(D14*10,"0,0"),",",".")&amp;" "&amp;SUBSTITUTE(TEXT(D13*10,"0,0"),",",".")&amp;" "&amp;SUBSTITUTE(TEXT(D12*10,"0,0"),",",".")&amp;" "&amp;SUBSTITUTE(TEXT(D11*1000,"0"),",",".")&amp;" "&amp;TEXT(D10*1,"0")&amp;" "&amp;TEXT(D9*1,"0")&amp;" "&amp;TEXT(D15*1,"0")</f>
        <v>calibrateoutmaxvalues 16.0 10.0 10.0 4000 800 800 150</v>
      </c>
      <c r="C10" s="57" t="s">
        <v>36</v>
      </c>
      <c r="D10" s="56">
        <v>800</v>
      </c>
      <c r="E10" s="54" t="s">
        <v>41</v>
      </c>
    </row>
    <row r="11" spans="1:5" ht="12.75">
      <c r="A11" s="40"/>
      <c r="C11" s="57" t="s">
        <v>35</v>
      </c>
      <c r="D11" s="55">
        <v>4</v>
      </c>
      <c r="E11" s="54" t="s">
        <v>40</v>
      </c>
    </row>
    <row r="12" spans="1:5" ht="12.75">
      <c r="A12" s="12" t="s">
        <v>24</v>
      </c>
      <c r="C12" s="57" t="s">
        <v>34</v>
      </c>
      <c r="D12" s="64">
        <v>1</v>
      </c>
      <c r="E12" s="54" t="s">
        <v>39</v>
      </c>
    </row>
    <row r="13" spans="1:5" ht="12.75">
      <c r="A13" s="12" t="str">
        <f>Hasler!F1</f>
        <v>calibrate5dout 6 0.000392 1.150052 -1.068061 2.700087 -2.992358 1.208255 // hasler</v>
      </c>
      <c r="C13" s="57" t="s">
        <v>33</v>
      </c>
      <c r="D13" s="64">
        <v>1</v>
      </c>
      <c r="E13" s="54" t="s">
        <v>39</v>
      </c>
    </row>
    <row r="14" spans="1:5" ht="12.75">
      <c r="A14" s="12"/>
      <c r="C14" s="57" t="s">
        <v>32</v>
      </c>
      <c r="D14" s="64">
        <v>1.6</v>
      </c>
      <c r="E14" s="54" t="s">
        <v>39</v>
      </c>
    </row>
    <row r="15" spans="1:5" ht="12.75">
      <c r="A15" s="12" t="s">
        <v>19</v>
      </c>
      <c r="C15" s="57" t="s">
        <v>38</v>
      </c>
      <c r="D15" s="56">
        <v>150</v>
      </c>
      <c r="E15" s="54" t="s">
        <v>42</v>
      </c>
    </row>
    <row r="16" ht="12.75">
      <c r="A16" s="12" t="str">
        <f>Mierniki!F1</f>
        <v>calibrate5dout 5 0.000000 0.551741 3.821599 -9.977553 10.999021 -4.394445 // amperomierz WN 1</v>
      </c>
    </row>
    <row r="17" ht="12.75">
      <c r="A17" s="12" t="str">
        <f>Mierniki!F28</f>
        <v>calibrate5dout 4 0.000000 0.877728 2.071373 -5.929653 6.558251 -2.577163 // amperomierz WN 2</v>
      </c>
    </row>
    <row r="18" ht="12.75">
      <c r="A18" s="12" t="str">
        <f>Mierniki!F55</f>
        <v>calibrate5dout 3 0.000000 0.992661 -0.351845 1.175285 -0.682275 -0.133915 // woltomierz WN</v>
      </c>
    </row>
    <row r="19" ht="12.75">
      <c r="A19" s="12"/>
    </row>
    <row r="20" ht="12.75">
      <c r="A20" s="12" t="s">
        <v>20</v>
      </c>
    </row>
    <row r="21" ht="12.75">
      <c r="A21" s="12" t="str">
        <f>Manometry!F1</f>
        <v>calibrate5dout 2 0.002164 0.833699 -0.554409 1.295085 0.209782 -0.782202 // cylinder hamulcowy</v>
      </c>
    </row>
    <row r="22" ht="12.75">
      <c r="A22" s="12" t="str">
        <f>Manometry!F28</f>
        <v>calibrate5dout 1 0.000515 0.354397 3.062971 -5.916226 4.847853 -1.347846 // przewod glowny</v>
      </c>
    </row>
    <row r="23" ht="12.75">
      <c r="A23" s="12" t="str">
        <f>Manometry!F55</f>
        <v>calibrate5dout 0 0.000000 1.223329 -4.117192 10.109010 -9.885148 3.671592 // zbiornik glowny</v>
      </c>
    </row>
    <row r="24" ht="12.75">
      <c r="A24" s="12"/>
    </row>
    <row r="25" ht="12.75">
      <c r="A25" s="12" t="s">
        <v>21</v>
      </c>
    </row>
    <row r="26" ht="12.75">
      <c r="A26" s="12" t="str">
        <f>Hamulce!F1</f>
        <v>calibratein 0 6.8930 -10.3495 0 0 // hamulec zespolony</v>
      </c>
    </row>
    <row r="27" ht="12.75">
      <c r="A27" s="13" t="str">
        <f>Hamulce!F28</f>
        <v>calibratein 1  11.0391 -15.1359 0 0 // hamulec pomocniczy</v>
      </c>
    </row>
    <row r="29" ht="12.75">
      <c r="A29" t="s">
        <v>28</v>
      </c>
    </row>
    <row r="30" ht="12.75">
      <c r="A30" s="47" t="s">
        <v>29</v>
      </c>
    </row>
    <row r="32" ht="12.75">
      <c r="A32" t="s">
        <v>43</v>
      </c>
    </row>
  </sheetData>
  <mergeCells count="1">
    <mergeCell ref="C8:E8"/>
  </mergeCells>
  <hyperlinks>
    <hyperlink ref="A30" r:id="rId1" display="http://baur.pl/category/kolej/pulpit-euep07/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37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18.140625" style="0" customWidth="1"/>
    <col min="2" max="2" width="3.00390625" style="0" bestFit="1" customWidth="1"/>
    <col min="3" max="3" width="12.00390625" style="0" bestFit="1" customWidth="1"/>
    <col min="4" max="4" width="9.57421875" style="0" bestFit="1" customWidth="1"/>
  </cols>
  <sheetData>
    <row r="1" spans="1:12" s="5" customFormat="1" ht="18.75" customHeight="1">
      <c r="A1" s="60" t="s">
        <v>8</v>
      </c>
      <c r="B1" s="60"/>
      <c r="C1" s="60"/>
      <c r="D1" s="60"/>
      <c r="F1" s="59" t="str">
        <f>"calibratein 0 "&amp;SUBSTITUTE(TEXT(C16/1,"0,0000"),",",".")&amp;" "&amp;SUBSTITUTE(TEXT(C14/1,"0,0000"),",",".")&amp;" 0 0 // hamulec zespolony"</f>
        <v>calibratein 0 6.8930 -10.3495 0 0 // hamulec zespolony</v>
      </c>
      <c r="G1" s="59"/>
      <c r="H1" s="59"/>
      <c r="I1" s="59"/>
      <c r="J1" s="59"/>
      <c r="K1" s="59"/>
      <c r="L1" s="59"/>
    </row>
    <row r="2" spans="1:4" ht="12.75">
      <c r="A2" s="20"/>
      <c r="B2" s="20"/>
      <c r="C2" s="14" t="s">
        <v>6</v>
      </c>
      <c r="D2" s="20"/>
    </row>
    <row r="3" spans="1:4" ht="12.75">
      <c r="A3" s="14" t="s">
        <v>0</v>
      </c>
      <c r="B3" s="20">
        <v>-2</v>
      </c>
      <c r="C3" s="21">
        <v>2.85</v>
      </c>
      <c r="D3" s="18">
        <f>C3/3.3</f>
        <v>0.8636363636363638</v>
      </c>
    </row>
    <row r="4" spans="1:4" ht="12.75">
      <c r="A4" s="14" t="s">
        <v>1</v>
      </c>
      <c r="B4" s="20">
        <v>-1</v>
      </c>
      <c r="C4" s="21">
        <v>2.51</v>
      </c>
      <c r="D4" s="18">
        <f aca="true" t="shared" si="0" ref="D4:D10">C4/3.3</f>
        <v>0.7606060606060606</v>
      </c>
    </row>
    <row r="5" spans="1:4" ht="12.75">
      <c r="A5" s="14" t="s">
        <v>2</v>
      </c>
      <c r="B5" s="20">
        <v>0</v>
      </c>
      <c r="C5" s="21">
        <v>2.18</v>
      </c>
      <c r="D5" s="18">
        <f t="shared" si="0"/>
        <v>0.6606060606060606</v>
      </c>
    </row>
    <row r="6" spans="1:4" ht="12.75">
      <c r="A6" s="14" t="s">
        <v>3</v>
      </c>
      <c r="B6" s="20">
        <v>1</v>
      </c>
      <c r="C6" s="21">
        <v>1.84</v>
      </c>
      <c r="D6" s="18">
        <f t="shared" si="0"/>
        <v>0.5575757575757576</v>
      </c>
    </row>
    <row r="7" spans="1:4" ht="12.75">
      <c r="A7" s="14"/>
      <c r="B7" s="20">
        <v>2</v>
      </c>
      <c r="C7" s="20"/>
      <c r="D7" s="18"/>
    </row>
    <row r="8" spans="1:4" ht="12.75">
      <c r="A8" s="14"/>
      <c r="B8" s="20">
        <v>3</v>
      </c>
      <c r="C8" s="22"/>
      <c r="D8" s="18"/>
    </row>
    <row r="9" spans="1:4" ht="12.75">
      <c r="A9" s="14" t="s">
        <v>4</v>
      </c>
      <c r="B9" s="20">
        <v>4</v>
      </c>
      <c r="C9" s="21">
        <v>1.02</v>
      </c>
      <c r="D9" s="18">
        <f t="shared" si="0"/>
        <v>0.30909090909090914</v>
      </c>
    </row>
    <row r="10" spans="1:4" ht="12.75">
      <c r="A10" s="14" t="s">
        <v>5</v>
      </c>
      <c r="B10" s="20">
        <v>5</v>
      </c>
      <c r="C10" s="21">
        <v>0.6</v>
      </c>
      <c r="D10" s="18">
        <f t="shared" si="0"/>
        <v>0.18181818181818182</v>
      </c>
    </row>
    <row r="11" spans="1:4" ht="12.75">
      <c r="A11" s="14" t="s">
        <v>7</v>
      </c>
      <c r="B11" s="20">
        <v>6</v>
      </c>
      <c r="C11" s="21">
        <v>0.24</v>
      </c>
      <c r="D11" s="18">
        <f>C11/3.3</f>
        <v>0.07272727272727272</v>
      </c>
    </row>
    <row r="13" ht="12.75">
      <c r="C13" s="6" t="s">
        <v>13</v>
      </c>
    </row>
    <row r="14" ht="12.75">
      <c r="C14" s="7">
        <f>SLOPE(B3:B11,D3:D11)</f>
        <v>-10.349463780669304</v>
      </c>
    </row>
    <row r="15" ht="12.75">
      <c r="C15" s="6" t="s">
        <v>18</v>
      </c>
    </row>
    <row r="16" ht="12.75">
      <c r="C16" s="7">
        <f>INTERCEPT(B3:B11,D3:D11)</f>
        <v>6.892985839598397</v>
      </c>
    </row>
    <row r="28" spans="1:12" s="5" customFormat="1" ht="18.75" customHeight="1">
      <c r="A28" s="60" t="s">
        <v>9</v>
      </c>
      <c r="B28" s="60"/>
      <c r="C28" s="60"/>
      <c r="D28" s="60"/>
      <c r="F28" s="59" t="str">
        <f>"calibratein 1  "&amp;SUBSTITUTE(TEXT(C37/1,"0,0000"),",",".")&amp;" "&amp;SUBSTITUTE(TEXT(C35/1,"0,0000"),",",".")&amp;" 0 0 // hamulec pomocniczy"</f>
        <v>calibratein 1  11.0391 -15.1359 0 0 // hamulec pomocniczy</v>
      </c>
      <c r="G28" s="59"/>
      <c r="H28" s="59"/>
      <c r="I28" s="59"/>
      <c r="J28" s="59"/>
      <c r="K28" s="59"/>
      <c r="L28" s="59"/>
    </row>
    <row r="29" spans="2:4" ht="12.75">
      <c r="B29" s="43"/>
      <c r="C29" s="44" t="s">
        <v>6</v>
      </c>
      <c r="D29" s="43"/>
    </row>
    <row r="30" spans="2:4" ht="12.75">
      <c r="B30" s="20">
        <v>0</v>
      </c>
      <c r="C30" s="21">
        <v>2.4</v>
      </c>
      <c r="D30" s="18">
        <f>C30/3.3</f>
        <v>0.7272727272727273</v>
      </c>
    </row>
    <row r="31" spans="2:4" ht="12.75">
      <c r="B31" s="20">
        <v>5</v>
      </c>
      <c r="C31" s="21">
        <v>1.33</v>
      </c>
      <c r="D31" s="18">
        <f>C31/3.3</f>
        <v>0.40303030303030307</v>
      </c>
    </row>
    <row r="32" spans="2:4" ht="12.75">
      <c r="B32" s="20">
        <v>10</v>
      </c>
      <c r="C32" s="21">
        <v>0.22</v>
      </c>
      <c r="D32" s="18">
        <f>C32/3.3</f>
        <v>0.06666666666666667</v>
      </c>
    </row>
    <row r="34" ht="12.75">
      <c r="C34" s="6" t="s">
        <v>13</v>
      </c>
    </row>
    <row r="35" ht="12.75">
      <c r="C35" s="7">
        <f>SLOPE(B30:B32,D30:D32)</f>
        <v>-15.135916065868095</v>
      </c>
    </row>
    <row r="36" ht="12.75">
      <c r="C36" s="6" t="s">
        <v>18</v>
      </c>
    </row>
    <row r="37" ht="12.75">
      <c r="C37" s="7">
        <f>INTERCEPT(B30:B32,D30:D32)</f>
        <v>11.0390776222403</v>
      </c>
    </row>
  </sheetData>
  <mergeCells count="4">
    <mergeCell ref="F1:L1"/>
    <mergeCell ref="F28:L28"/>
    <mergeCell ref="A1:D1"/>
    <mergeCell ref="A28:D28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78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5.140625" style="0" bestFit="1" customWidth="1"/>
    <col min="2" max="2" width="8.57421875" style="0" customWidth="1"/>
    <col min="3" max="3" width="12.57421875" style="0" bestFit="1" customWidth="1"/>
    <col min="4" max="4" width="10.140625" style="0" bestFit="1" customWidth="1"/>
    <col min="5" max="5" width="7.57421875" style="0" bestFit="1" customWidth="1"/>
    <col min="15" max="15" width="9.57421875" style="0" customWidth="1"/>
    <col min="17" max="17" width="14.8515625" style="0" bestFit="1" customWidth="1"/>
    <col min="18" max="18" width="12.28125" style="0" bestFit="1" customWidth="1"/>
  </cols>
  <sheetData>
    <row r="1" spans="1:15" s="5" customFormat="1" ht="18.75" customHeight="1">
      <c r="A1" s="65" t="s">
        <v>47</v>
      </c>
      <c r="B1" s="65"/>
      <c r="C1" s="65"/>
      <c r="D1" s="65"/>
      <c r="E1"/>
      <c r="F1" s="61" t="str">
        <f>"calibrate5dout 5 "&amp;SUBSTITUTE(TEXT(C25/1,"0,000000"),",",".")&amp;" "&amp;SUBSTITUTE(TEXT(C23/1,"0,000000"),",",".")&amp;" "&amp;SUBSTITUTE(TEXT(C21/1,"0,000000"),",",".")&amp;" "&amp;SUBSTITUTE(TEXT(C19/1,"0,000000"),",",".")&amp;" "&amp;SUBSTITUTE(TEXT(C17/1,"0,000000"),",",".")&amp;" "&amp;SUBSTITUTE(TEXT(C15/1,"0,000000"),",",".")&amp;" // amperomierz WN 1"</f>
        <v>calibrate5dout 5 0.000000 0.551741 3.821599 -9.977553 10.999021 -4.394445 // amperomierz WN 1</v>
      </c>
      <c r="G1" s="62"/>
      <c r="H1" s="62"/>
      <c r="I1" s="62"/>
      <c r="J1" s="62"/>
      <c r="K1" s="62"/>
      <c r="L1" s="62"/>
      <c r="M1" s="62"/>
      <c r="N1" s="62"/>
      <c r="O1" s="63"/>
    </row>
    <row r="2" spans="1:4" ht="12.75">
      <c r="A2" s="6" t="s">
        <v>10</v>
      </c>
      <c r="B2" s="6"/>
      <c r="C2" s="6" t="s">
        <v>11</v>
      </c>
      <c r="D2" s="6"/>
    </row>
    <row r="3" spans="1:5" ht="12.75">
      <c r="A3" s="16">
        <v>0</v>
      </c>
      <c r="B3" s="39">
        <f aca="true" t="shared" si="0" ref="B3:B9">A3/$A$11</f>
        <v>0</v>
      </c>
      <c r="C3" s="53">
        <v>0</v>
      </c>
      <c r="D3" s="42">
        <f>C3/$C$11</f>
        <v>0</v>
      </c>
      <c r="E3" s="50"/>
    </row>
    <row r="4" spans="1:5" ht="12.75">
      <c r="A4" s="16">
        <v>100</v>
      </c>
      <c r="B4" s="39">
        <f t="shared" si="0"/>
        <v>0.125</v>
      </c>
      <c r="C4" s="17">
        <v>9333</v>
      </c>
      <c r="D4" s="42">
        <f aca="true" t="shared" si="1" ref="D4:D10">C4/$C$11</f>
        <v>0.10947800586510265</v>
      </c>
      <c r="E4" s="50"/>
    </row>
    <row r="5" spans="1:5" ht="12.75">
      <c r="A5" s="16">
        <v>200</v>
      </c>
      <c r="B5" s="39">
        <f t="shared" si="0"/>
        <v>0.25</v>
      </c>
      <c r="C5" s="17">
        <v>22500</v>
      </c>
      <c r="D5" s="42">
        <f t="shared" si="1"/>
        <v>0.26392961876832843</v>
      </c>
      <c r="E5" s="50"/>
    </row>
    <row r="6" spans="1:5" ht="12.75">
      <c r="A6" s="16">
        <v>300</v>
      </c>
      <c r="B6" s="39">
        <f t="shared" si="0"/>
        <v>0.375</v>
      </c>
      <c r="C6" s="17">
        <v>33833</v>
      </c>
      <c r="D6" s="42">
        <f t="shared" si="1"/>
        <v>0.3968680351906158</v>
      </c>
      <c r="E6" s="50"/>
    </row>
    <row r="7" spans="1:5" ht="12.75">
      <c r="A7" s="16">
        <v>400</v>
      </c>
      <c r="B7" s="39">
        <f t="shared" si="0"/>
        <v>0.5</v>
      </c>
      <c r="C7" s="17">
        <v>45833</v>
      </c>
      <c r="D7" s="42">
        <f t="shared" si="1"/>
        <v>0.5376304985337244</v>
      </c>
      <c r="E7" s="50"/>
    </row>
    <row r="8" spans="1:5" ht="12.75">
      <c r="A8" s="16">
        <v>500</v>
      </c>
      <c r="B8" s="39">
        <f t="shared" si="0"/>
        <v>0.625</v>
      </c>
      <c r="C8" s="17">
        <v>56250</v>
      </c>
      <c r="D8" s="42">
        <f t="shared" si="1"/>
        <v>0.6598240469208211</v>
      </c>
      <c r="E8" s="50"/>
    </row>
    <row r="9" spans="1:5" ht="12.75">
      <c r="A9" s="16">
        <v>600</v>
      </c>
      <c r="B9" s="39">
        <f t="shared" si="0"/>
        <v>0.75</v>
      </c>
      <c r="C9" s="17">
        <v>67416</v>
      </c>
      <c r="D9" s="42">
        <f t="shared" si="1"/>
        <v>0.7908035190615835</v>
      </c>
      <c r="E9" s="50"/>
    </row>
    <row r="10" spans="1:5" ht="12.75">
      <c r="A10" s="16">
        <v>700</v>
      </c>
      <c r="B10" s="39">
        <f>A10/$A$11</f>
        <v>0.875</v>
      </c>
      <c r="C10" s="17">
        <v>78250</v>
      </c>
      <c r="D10" s="42">
        <f t="shared" si="1"/>
        <v>0.9178885630498533</v>
      </c>
      <c r="E10" s="50"/>
    </row>
    <row r="11" spans="1:5" ht="12.75">
      <c r="A11" s="16">
        <f>'eu07.ini'!D9</f>
        <v>800</v>
      </c>
      <c r="B11" s="39">
        <f>A11/$A$11</f>
        <v>1</v>
      </c>
      <c r="C11" s="53">
        <v>85250</v>
      </c>
      <c r="D11" s="42">
        <f>C11/$C$11</f>
        <v>1</v>
      </c>
      <c r="E11" s="50"/>
    </row>
    <row r="12" spans="1:4" ht="12.75">
      <c r="A12" s="3"/>
      <c r="B12" s="3"/>
      <c r="C12" s="4"/>
      <c r="D12" s="1"/>
    </row>
    <row r="13" spans="1:4" ht="12.75">
      <c r="A13" s="3"/>
      <c r="B13" s="3"/>
      <c r="C13" s="4"/>
      <c r="D13" s="1"/>
    </row>
    <row r="14" spans="3:4" ht="12.75">
      <c r="C14" s="6" t="s">
        <v>17</v>
      </c>
      <c r="D14" s="49"/>
    </row>
    <row r="15" spans="3:4" ht="12.75">
      <c r="C15" s="42">
        <f>INDEX(LINEST(D3:D11,B3:B11^{1,2,3,4,5}),1)</f>
        <v>-4.394445296638741</v>
      </c>
      <c r="D15" s="49"/>
    </row>
    <row r="16" spans="3:4" ht="12.75">
      <c r="C16" s="6" t="s">
        <v>16</v>
      </c>
      <c r="D16" s="49"/>
    </row>
    <row r="17" spans="3:4" ht="12.75">
      <c r="C17" s="42">
        <f>INDEX(LINEST(D3:D11,B3:B11^{1,2,3,4,5}),1,2)</f>
        <v>10.99902095167762</v>
      </c>
      <c r="D17" s="49"/>
    </row>
    <row r="18" spans="3:4" ht="12.75">
      <c r="C18" s="6" t="s">
        <v>15</v>
      </c>
      <c r="D18" s="49"/>
    </row>
    <row r="19" spans="3:4" ht="12.75">
      <c r="C19" s="42">
        <f>INDEX(LINEST(D3:D11,B3:B11^{1,2,3,4,5}),1,3)</f>
        <v>-9.977553144802247</v>
      </c>
      <c r="D19" s="49"/>
    </row>
    <row r="20" spans="3:4" ht="12.75">
      <c r="C20" s="6" t="s">
        <v>14</v>
      </c>
      <c r="D20" s="49"/>
    </row>
    <row r="21" spans="3:4" ht="12.75">
      <c r="C21" s="42">
        <f>INDEX(LINEST(D3:D11,B3:B11^{1,2,3,4,5}),1,4)</f>
        <v>3.821598725809822</v>
      </c>
      <c r="D21" s="49"/>
    </row>
    <row r="22" spans="3:4" ht="12.75">
      <c r="C22" s="6" t="s">
        <v>13</v>
      </c>
      <c r="D22" s="49"/>
    </row>
    <row r="23" spans="3:4" ht="12.75">
      <c r="C23" s="42">
        <f>INDEX(LINEST(D3:D11,B3:B11^{1,2,3,4,5}),1,5)</f>
        <v>0.5517414979937006</v>
      </c>
      <c r="D23" s="49"/>
    </row>
    <row r="24" spans="3:4" ht="12.75">
      <c r="C24" s="6" t="s">
        <v>18</v>
      </c>
      <c r="D24" s="49"/>
    </row>
    <row r="25" spans="3:4" ht="12.75">
      <c r="C25" s="42">
        <f>IF(INDEX(LINEST(D3:D11,B3:B11^{1,2,3,4,5}),1,6)&lt;0,0,INDEX(LINEST(D3:D11,B3:B11^{1,2,3,4,5}),1,6))</f>
        <v>0</v>
      </c>
      <c r="D25" s="49"/>
    </row>
    <row r="28" spans="1:15" s="5" customFormat="1" ht="18.75" customHeight="1">
      <c r="A28" s="65" t="s">
        <v>48</v>
      </c>
      <c r="B28" s="65"/>
      <c r="C28" s="65"/>
      <c r="D28" s="65"/>
      <c r="E28"/>
      <c r="F28" s="61" t="str">
        <f>"calibrate5dout 4 "&amp;SUBSTITUTE(TEXT(C52/1,"0,000000"),",",".")&amp;" "&amp;SUBSTITUTE(TEXT(C50/1,"0,000000"),",",".")&amp;" "&amp;SUBSTITUTE(TEXT(C48/1,"0,000000"),",",".")&amp;" "&amp;SUBSTITUTE(TEXT(C46/1,"0,000000"),",",".")&amp;" "&amp;SUBSTITUTE(TEXT(C44/1,"0,000000"),",",".")&amp;" "&amp;SUBSTITUTE(TEXT(C42/1,"0,000000"),",",".")&amp;" // amperomierz WN 2"</f>
        <v>calibrate5dout 4 0.000000 0.877728 2.071373 -5.929653 6.558251 -2.577163 // amperomierz WN 2</v>
      </c>
      <c r="G28" s="62"/>
      <c r="H28" s="62"/>
      <c r="I28" s="62"/>
      <c r="J28" s="62"/>
      <c r="K28" s="62"/>
      <c r="L28" s="62"/>
      <c r="M28" s="62"/>
      <c r="N28" s="62"/>
      <c r="O28" s="63"/>
    </row>
    <row r="29" spans="1:4" ht="12.75">
      <c r="A29" s="14" t="s">
        <v>10</v>
      </c>
      <c r="B29" s="6"/>
      <c r="C29" s="6" t="s">
        <v>11</v>
      </c>
      <c r="D29" s="6"/>
    </row>
    <row r="30" spans="1:5" ht="12.75">
      <c r="A30" s="16">
        <v>0</v>
      </c>
      <c r="B30" s="39">
        <f aca="true" t="shared" si="2" ref="B30:B37">A30/$A$38</f>
        <v>0</v>
      </c>
      <c r="C30" s="53">
        <v>0</v>
      </c>
      <c r="D30" s="42">
        <f aca="true" t="shared" si="3" ref="D30:D37">C30/$C$38</f>
        <v>0</v>
      </c>
      <c r="E30" s="51"/>
    </row>
    <row r="31" spans="1:5" ht="12.75">
      <c r="A31" s="16">
        <v>100</v>
      </c>
      <c r="B31" s="39">
        <f t="shared" si="2"/>
        <v>0.125</v>
      </c>
      <c r="C31" s="17">
        <v>10750</v>
      </c>
      <c r="D31" s="42">
        <f t="shared" si="3"/>
        <v>0.12609970674486803</v>
      </c>
      <c r="E31" s="51"/>
    </row>
    <row r="32" spans="1:5" ht="12.75">
      <c r="A32" s="16">
        <v>200</v>
      </c>
      <c r="B32" s="39">
        <f t="shared" si="2"/>
        <v>0.25</v>
      </c>
      <c r="C32" s="17">
        <v>24500</v>
      </c>
      <c r="D32" s="42">
        <f t="shared" si="3"/>
        <v>0.2873900293255132</v>
      </c>
      <c r="E32" s="51"/>
    </row>
    <row r="33" spans="1:5" ht="12.75">
      <c r="A33" s="16">
        <v>300</v>
      </c>
      <c r="B33" s="39">
        <f t="shared" si="2"/>
        <v>0.375</v>
      </c>
      <c r="C33" s="17">
        <v>35000</v>
      </c>
      <c r="D33" s="42">
        <f t="shared" si="3"/>
        <v>0.41055718475073316</v>
      </c>
      <c r="E33" s="51"/>
    </row>
    <row r="34" spans="1:5" ht="12.75">
      <c r="A34" s="16">
        <v>400</v>
      </c>
      <c r="B34" s="39">
        <f t="shared" si="2"/>
        <v>0.5</v>
      </c>
      <c r="C34" s="17">
        <v>46416</v>
      </c>
      <c r="D34" s="42">
        <f t="shared" si="3"/>
        <v>0.5444692082111436</v>
      </c>
      <c r="E34" s="51"/>
    </row>
    <row r="35" spans="1:5" ht="12.75">
      <c r="A35" s="16">
        <v>500</v>
      </c>
      <c r="B35" s="39">
        <f t="shared" si="2"/>
        <v>0.625</v>
      </c>
      <c r="C35" s="17">
        <v>56666</v>
      </c>
      <c r="D35" s="42">
        <f t="shared" si="3"/>
        <v>0.6647038123167155</v>
      </c>
      <c r="E35" s="51"/>
    </row>
    <row r="36" spans="1:5" ht="12.75">
      <c r="A36" s="16">
        <v>600</v>
      </c>
      <c r="B36" s="39">
        <f t="shared" si="2"/>
        <v>0.75</v>
      </c>
      <c r="C36" s="17">
        <v>67000</v>
      </c>
      <c r="D36" s="42">
        <f t="shared" si="3"/>
        <v>0.7859237536656891</v>
      </c>
      <c r="E36" s="51"/>
    </row>
    <row r="37" spans="1:5" ht="12.75">
      <c r="A37" s="16">
        <v>700</v>
      </c>
      <c r="B37" s="39">
        <f t="shared" si="2"/>
        <v>0.875</v>
      </c>
      <c r="C37" s="17">
        <v>76833</v>
      </c>
      <c r="D37" s="42">
        <f t="shared" si="3"/>
        <v>0.901266862170088</v>
      </c>
      <c r="E37" s="51"/>
    </row>
    <row r="38" spans="1:5" ht="12.75">
      <c r="A38" s="16">
        <f>'eu07.ini'!D10</f>
        <v>800</v>
      </c>
      <c r="B38" s="39">
        <f>A38/$A$38</f>
        <v>1</v>
      </c>
      <c r="C38" s="53">
        <v>85250</v>
      </c>
      <c r="D38" s="42">
        <f>C38/$C$38</f>
        <v>1</v>
      </c>
      <c r="E38" s="51"/>
    </row>
    <row r="39" spans="1:4" ht="12.75">
      <c r="A39" s="3"/>
      <c r="B39" s="3"/>
      <c r="C39" s="4"/>
      <c r="D39" s="1"/>
    </row>
    <row r="40" spans="1:4" ht="12.75">
      <c r="A40" s="3"/>
      <c r="B40" s="3"/>
      <c r="C40" s="4"/>
      <c r="D40" s="1"/>
    </row>
    <row r="41" ht="12.75">
      <c r="C41" s="6" t="s">
        <v>17</v>
      </c>
    </row>
    <row r="42" ht="12.75">
      <c r="C42" s="8">
        <f>INDEX(LINEST(D30:D38,B30:B38^{1,2,3,4,5}),1)</f>
        <v>-2.577162914504786</v>
      </c>
    </row>
    <row r="43" ht="12.75">
      <c r="C43" s="6" t="s">
        <v>16</v>
      </c>
    </row>
    <row r="44" ht="12.75">
      <c r="C44" s="8">
        <f>INDEX(LINEST(D30:D38,B30:B38^{1,2,3,4,5}),1,2)</f>
        <v>6.55825069554088</v>
      </c>
    </row>
    <row r="45" ht="12.75">
      <c r="C45" s="6" t="s">
        <v>15</v>
      </c>
    </row>
    <row r="46" ht="12.75">
      <c r="C46" s="8">
        <f>INDEX(LINEST(D30:D38,B30:B38^{1,2,3,4,5}),1,3)</f>
        <v>-5.929653439424598</v>
      </c>
    </row>
    <row r="47" ht="12.75">
      <c r="C47" s="6" t="s">
        <v>14</v>
      </c>
    </row>
    <row r="48" ht="12.75">
      <c r="C48" s="8">
        <f>INDEX(LINEST(D30:D38,B30:B38^{1,2,3,4,5}),1,4)</f>
        <v>2.0713726937773558</v>
      </c>
    </row>
    <row r="49" ht="12.75">
      <c r="C49" s="6" t="s">
        <v>13</v>
      </c>
    </row>
    <row r="50" ht="12.75">
      <c r="C50" s="8">
        <f>INDEX(LINEST(D30:D38,B30:B38^{1,2,3,4,5}),1,5)</f>
        <v>0.8777281244659562</v>
      </c>
    </row>
    <row r="51" ht="12.75">
      <c r="C51" s="6" t="s">
        <v>18</v>
      </c>
    </row>
    <row r="52" ht="12.75">
      <c r="C52" s="8">
        <f>IF(INDEX(LINEST(D30:D38,B30:B38^{1,2,3,4,5}),1,6)&lt;0,0,INDEX(LINEST(D30:D38,B30:B38^{1,2,3,4,5}),1,6))</f>
        <v>0</v>
      </c>
    </row>
    <row r="55" spans="1:15" s="5" customFormat="1" ht="18.75" customHeight="1">
      <c r="A55" s="65" t="s">
        <v>49</v>
      </c>
      <c r="B55" s="65"/>
      <c r="C55" s="65"/>
      <c r="D55" s="65"/>
      <c r="E55"/>
      <c r="F55" s="61" t="str">
        <f>"calibrate5dout 3 "&amp;SUBSTITUTE(TEXT(C78/1,"0,000000"),",",".")&amp;" "&amp;SUBSTITUTE(TEXT(C76/1,"0,000000"),",",".")&amp;" "&amp;SUBSTITUTE(TEXT(C74/1,"0,000000"),",",".")&amp;" "&amp;SUBSTITUTE(TEXT(C72/1,"0,000000"),",",".")&amp;" "&amp;SUBSTITUTE(TEXT(C70/1,"0,000000"),",",".")&amp;" "&amp;SUBSTITUTE(TEXT(C68/1,"0,000000"),",",".")&amp;" // woltomierz WN"</f>
        <v>calibrate5dout 3 0.000000 0.992661 -0.351845 1.175285 -0.682275 -0.133915 // woltomierz WN</v>
      </c>
      <c r="G55" s="62"/>
      <c r="H55" s="62"/>
      <c r="I55" s="62"/>
      <c r="J55" s="62"/>
      <c r="K55" s="62"/>
      <c r="L55" s="62"/>
      <c r="M55" s="62"/>
      <c r="N55" s="62"/>
      <c r="O55" s="63"/>
    </row>
    <row r="56" spans="1:4" ht="12.75">
      <c r="A56" s="14" t="s">
        <v>10</v>
      </c>
      <c r="B56" s="6"/>
      <c r="C56" s="6" t="s">
        <v>11</v>
      </c>
      <c r="D56" s="6"/>
    </row>
    <row r="57" spans="1:5" ht="12.75">
      <c r="A57" s="19">
        <v>0</v>
      </c>
      <c r="B57" s="39">
        <f>A57/$A$65</f>
        <v>0</v>
      </c>
      <c r="C57" s="52">
        <v>0</v>
      </c>
      <c r="D57" s="42">
        <f>C57/$C$65</f>
        <v>0</v>
      </c>
      <c r="E57" s="50"/>
    </row>
    <row r="58" spans="1:5" ht="12.75">
      <c r="A58" s="19">
        <v>0.5</v>
      </c>
      <c r="B58" s="39">
        <f aca="true" t="shared" si="4" ref="B58:B65">A58/$A$65</f>
        <v>0.125</v>
      </c>
      <c r="C58" s="48">
        <v>10166</v>
      </c>
      <c r="D58" s="42">
        <f aca="true" t="shared" si="5" ref="D58:D65">C58/$C$65</f>
        <v>0.11924926686217009</v>
      </c>
      <c r="E58" s="50"/>
    </row>
    <row r="59" spans="1:5" ht="12.75">
      <c r="A59" s="19">
        <v>1</v>
      </c>
      <c r="B59" s="39">
        <f t="shared" si="4"/>
        <v>0.25</v>
      </c>
      <c r="C59" s="48">
        <v>20666</v>
      </c>
      <c r="D59" s="42">
        <f t="shared" si="5"/>
        <v>0.24241642228739002</v>
      </c>
      <c r="E59" s="50"/>
    </row>
    <row r="60" spans="1:5" ht="12.75">
      <c r="A60" s="19">
        <v>1.5</v>
      </c>
      <c r="B60" s="39">
        <f t="shared" si="4"/>
        <v>0.375</v>
      </c>
      <c r="C60" s="48">
        <v>31666</v>
      </c>
      <c r="D60" s="42">
        <f t="shared" si="5"/>
        <v>0.37144868035190615</v>
      </c>
      <c r="E60" s="50"/>
    </row>
    <row r="61" spans="1:5" ht="12.75">
      <c r="A61" s="19">
        <v>2</v>
      </c>
      <c r="B61" s="39">
        <f t="shared" si="4"/>
        <v>0.5</v>
      </c>
      <c r="C61" s="48">
        <v>43083</v>
      </c>
      <c r="D61" s="42">
        <f t="shared" si="5"/>
        <v>0.5053724340175954</v>
      </c>
      <c r="E61" s="50"/>
    </row>
    <row r="62" spans="1:5" ht="12.75">
      <c r="A62" s="19">
        <v>2.5</v>
      </c>
      <c r="B62" s="39">
        <f t="shared" si="4"/>
        <v>0.625</v>
      </c>
      <c r="C62" s="48">
        <v>55666</v>
      </c>
      <c r="D62" s="42">
        <f t="shared" si="5"/>
        <v>0.6529736070381231</v>
      </c>
      <c r="E62" s="50"/>
    </row>
    <row r="63" spans="1:5" ht="12.75">
      <c r="A63" s="19">
        <v>3</v>
      </c>
      <c r="B63" s="39">
        <f t="shared" si="4"/>
        <v>0.75</v>
      </c>
      <c r="C63" s="48">
        <v>67916</v>
      </c>
      <c r="D63" s="42">
        <f t="shared" si="5"/>
        <v>0.7966686217008798</v>
      </c>
      <c r="E63" s="50"/>
    </row>
    <row r="64" spans="1:5" ht="12.75">
      <c r="A64" s="19">
        <v>3.5</v>
      </c>
      <c r="B64" s="39">
        <f t="shared" si="4"/>
        <v>0.875</v>
      </c>
      <c r="C64" s="48">
        <v>78083</v>
      </c>
      <c r="D64" s="42">
        <f t="shared" si="5"/>
        <v>0.9159296187683285</v>
      </c>
      <c r="E64" s="50"/>
    </row>
    <row r="65" spans="1:5" ht="12.75">
      <c r="A65" s="19">
        <f>'eu07.ini'!D11</f>
        <v>4</v>
      </c>
      <c r="B65" s="39">
        <f t="shared" si="4"/>
        <v>1</v>
      </c>
      <c r="C65" s="52">
        <v>85250</v>
      </c>
      <c r="D65" s="42">
        <f t="shared" si="5"/>
        <v>1</v>
      </c>
      <c r="E65" s="50"/>
    </row>
    <row r="66" spans="1:4" ht="12.75">
      <c r="A66" s="3"/>
      <c r="B66" s="3"/>
      <c r="D66" s="1"/>
    </row>
    <row r="67" spans="1:4" ht="12.75">
      <c r="A67" s="3"/>
      <c r="B67" s="3"/>
      <c r="C67" s="6" t="s">
        <v>17</v>
      </c>
      <c r="D67" s="1"/>
    </row>
    <row r="68" spans="3:4" ht="12.75">
      <c r="C68" s="8">
        <f>INDEX(LINEST(D57:D65,B57:B65^{1,2,3,4,5}),1)</f>
        <v>-0.1339153921347447</v>
      </c>
      <c r="D68" s="49"/>
    </row>
    <row r="69" spans="3:4" ht="12.75">
      <c r="C69" s="6" t="s">
        <v>16</v>
      </c>
      <c r="D69" s="1"/>
    </row>
    <row r="70" spans="3:4" ht="12.75">
      <c r="C70" s="8">
        <f>INDEX(LINEST(D57:D65,B57:B65^{1,2,3,4,5}),1,2)</f>
        <v>-0.6822746754711642</v>
      </c>
      <c r="D70" s="49"/>
    </row>
    <row r="71" spans="3:4" ht="12.75">
      <c r="C71" s="6" t="s">
        <v>15</v>
      </c>
      <c r="D71" s="1"/>
    </row>
    <row r="72" spans="3:4" ht="12.75">
      <c r="C72" s="8">
        <f>INDEX(LINEST(D57:D65,B57:B65^{1,2,3,4,5}),1,3)</f>
        <v>1.175284976997596</v>
      </c>
      <c r="D72" s="49"/>
    </row>
    <row r="73" spans="3:4" ht="12.75">
      <c r="C73" s="6" t="s">
        <v>14</v>
      </c>
      <c r="D73" s="1"/>
    </row>
    <row r="74" spans="3:4" ht="12.75">
      <c r="C74" s="8">
        <f>INDEX(LINEST(D57:D65,B57:B65^{1,2,3,4,5}),1,4)</f>
        <v>-0.3518451284785639</v>
      </c>
      <c r="D74" s="49"/>
    </row>
    <row r="75" spans="3:4" ht="12.75">
      <c r="C75" s="6" t="s">
        <v>13</v>
      </c>
      <c r="D75" s="1"/>
    </row>
    <row r="76" spans="3:4" ht="12.75">
      <c r="C76" s="8">
        <f>INDEX(LINEST(D57:D65,B57:B65^{1,2,3,4,5}),1,5)</f>
        <v>0.9926614085816445</v>
      </c>
      <c r="D76" s="49"/>
    </row>
    <row r="77" spans="3:4" ht="12.75">
      <c r="C77" s="6" t="s">
        <v>18</v>
      </c>
      <c r="D77" s="1"/>
    </row>
    <row r="78" spans="3:4" ht="12.75">
      <c r="C78" s="8">
        <f>IF(INDEX(LINEST(D57:D65,B57:B65^{1,2,3,4,5}),1,6)&lt;0,0,INDEX(LINEST(D57:D65,B57:B65^{1,2,3,4,5}),1,6))</f>
        <v>0</v>
      </c>
      <c r="D78" s="49"/>
    </row>
  </sheetData>
  <mergeCells count="6">
    <mergeCell ref="F1:O1"/>
    <mergeCell ref="F28:O28"/>
    <mergeCell ref="F55:O55"/>
    <mergeCell ref="A1:D1"/>
    <mergeCell ref="A28:D28"/>
    <mergeCell ref="A55:D5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86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4.8515625" style="0" bestFit="1" customWidth="1"/>
    <col min="2" max="2" width="8.8515625" style="0" customWidth="1"/>
    <col min="3" max="3" width="12.28125" style="0" bestFit="1" customWidth="1"/>
    <col min="4" max="4" width="9.00390625" style="0" bestFit="1" customWidth="1"/>
    <col min="6" max="6" width="61.7109375" style="0" bestFit="1" customWidth="1"/>
    <col min="16" max="16" width="14.8515625" style="0" bestFit="1" customWidth="1"/>
    <col min="17" max="17" width="12.28125" style="0" bestFit="1" customWidth="1"/>
  </cols>
  <sheetData>
    <row r="1" spans="1:9" s="5" customFormat="1" ht="18.75" customHeight="1">
      <c r="A1" s="60" t="s">
        <v>44</v>
      </c>
      <c r="B1" s="60"/>
      <c r="C1" s="60"/>
      <c r="D1" s="60"/>
      <c r="F1" s="61" t="str">
        <f>"calibrate5dout 2 "&amp;SUBSTITUTE(TEXT(C26/1,"0,000000"),",",".")&amp;" "&amp;SUBSTITUTE(TEXT(C24/1,"0,000000"),",",".")&amp;" "&amp;SUBSTITUTE(TEXT(C22/1,"0,000000"),",",".")&amp;" "&amp;SUBSTITUTE(TEXT(C20/1,"0,000000"),",",".")&amp;" "&amp;SUBSTITUTE(TEXT(C18/1,"0,000000"),",",".")&amp;" "&amp;SUBSTITUTE(TEXT(C16/1,"0,000000"),",",".")&amp;" // cylinder hamulcowy"</f>
        <v>calibrate5dout 2 0.002164 0.833699 -0.554409 1.295085 0.209782 -0.782202 // cylinder hamulcowy</v>
      </c>
      <c r="G1" s="62"/>
      <c r="H1" s="62"/>
      <c r="I1" s="63"/>
    </row>
    <row r="2" spans="1:4" ht="12.75">
      <c r="A2" s="6" t="s">
        <v>10</v>
      </c>
      <c r="B2" s="6"/>
      <c r="C2" s="6" t="s">
        <v>11</v>
      </c>
      <c r="D2" s="6"/>
    </row>
    <row r="3" spans="1:4" ht="12.75">
      <c r="A3" s="22">
        <v>0</v>
      </c>
      <c r="B3" s="39">
        <f aca="true" t="shared" si="0" ref="B3:B12">A3/$A$13</f>
        <v>0</v>
      </c>
      <c r="C3" s="53">
        <v>0</v>
      </c>
      <c r="D3" s="42">
        <f aca="true" t="shared" si="1" ref="D3:D11">C3/$C$13</f>
        <v>0</v>
      </c>
    </row>
    <row r="4" spans="1:4" ht="12.75">
      <c r="A4" s="22">
        <v>0.1</v>
      </c>
      <c r="B4" s="39">
        <f t="shared" si="0"/>
        <v>0.1</v>
      </c>
      <c r="C4" s="17">
        <v>7500</v>
      </c>
      <c r="D4" s="42">
        <f t="shared" si="1"/>
        <v>0.08797653958944282</v>
      </c>
    </row>
    <row r="5" spans="1:4" ht="12.75">
      <c r="A5" s="22">
        <v>0.2</v>
      </c>
      <c r="B5" s="39">
        <f t="shared" si="0"/>
        <v>0.2</v>
      </c>
      <c r="C5" s="17">
        <v>13083</v>
      </c>
      <c r="D5" s="42">
        <f t="shared" si="1"/>
        <v>0.15346627565982404</v>
      </c>
    </row>
    <row r="6" spans="1:4" ht="12.75">
      <c r="A6" s="22">
        <v>0.3</v>
      </c>
      <c r="B6" s="39">
        <f t="shared" si="0"/>
        <v>0.3</v>
      </c>
      <c r="C6" s="17">
        <v>19833</v>
      </c>
      <c r="D6" s="42">
        <f t="shared" si="1"/>
        <v>0.2326451612903226</v>
      </c>
    </row>
    <row r="7" spans="1:4" ht="12.75">
      <c r="A7" s="22">
        <v>0.4</v>
      </c>
      <c r="B7" s="39">
        <f t="shared" si="0"/>
        <v>0.4</v>
      </c>
      <c r="C7" s="17">
        <v>27833</v>
      </c>
      <c r="D7" s="42">
        <f t="shared" si="1"/>
        <v>0.32648680351906156</v>
      </c>
    </row>
    <row r="8" spans="1:4" ht="12.75">
      <c r="A8" s="22">
        <v>0.5</v>
      </c>
      <c r="B8" s="39">
        <f t="shared" si="0"/>
        <v>0.5</v>
      </c>
      <c r="C8" s="17">
        <v>37583</v>
      </c>
      <c r="D8" s="42">
        <f t="shared" si="1"/>
        <v>0.44085630498533723</v>
      </c>
    </row>
    <row r="9" spans="1:4" ht="12.75">
      <c r="A9" s="22">
        <v>0.6</v>
      </c>
      <c r="B9" s="39">
        <f t="shared" si="0"/>
        <v>0.6</v>
      </c>
      <c r="C9" s="17">
        <v>46000</v>
      </c>
      <c r="D9" s="42">
        <f t="shared" si="1"/>
        <v>0.5395894428152492</v>
      </c>
    </row>
    <row r="10" spans="1:4" ht="12.75">
      <c r="A10" s="22">
        <v>0.7</v>
      </c>
      <c r="B10" s="39">
        <f t="shared" si="0"/>
        <v>0.7</v>
      </c>
      <c r="C10" s="17">
        <v>59083</v>
      </c>
      <c r="D10" s="42">
        <f t="shared" si="1"/>
        <v>0.6930557184750733</v>
      </c>
    </row>
    <row r="11" spans="1:4" ht="12.75">
      <c r="A11" s="22">
        <v>0.8</v>
      </c>
      <c r="B11" s="39">
        <f t="shared" si="0"/>
        <v>0.8</v>
      </c>
      <c r="C11" s="17">
        <v>66666</v>
      </c>
      <c r="D11" s="42">
        <f t="shared" si="1"/>
        <v>0.7820058651026393</v>
      </c>
    </row>
    <row r="12" spans="1:4" ht="12.75">
      <c r="A12" s="22">
        <v>0.9</v>
      </c>
      <c r="B12" s="39">
        <f t="shared" si="0"/>
        <v>0.9</v>
      </c>
      <c r="C12" s="17">
        <v>80166</v>
      </c>
      <c r="D12" s="42">
        <f>C12/$C$13</f>
        <v>0.9403636363636364</v>
      </c>
    </row>
    <row r="13" spans="1:4" ht="12.75">
      <c r="A13" s="22">
        <f>'eu07.ini'!D12</f>
        <v>1</v>
      </c>
      <c r="B13" s="39">
        <f>A13/$A$13</f>
        <v>1</v>
      </c>
      <c r="C13" s="53">
        <v>85250</v>
      </c>
      <c r="D13" s="42">
        <f>C13/$C$13</f>
        <v>1</v>
      </c>
    </row>
    <row r="15" ht="12.75">
      <c r="C15" s="6" t="s">
        <v>17</v>
      </c>
    </row>
    <row r="16" ht="12.75">
      <c r="C16" s="8">
        <f>INDEX(LINEST(D3:D13,B3:B13^{1,2,3,4,5}),1)</f>
        <v>-0.7822016692982944</v>
      </c>
    </row>
    <row r="17" ht="12.75">
      <c r="C17" s="6" t="s">
        <v>16</v>
      </c>
    </row>
    <row r="18" ht="12.75">
      <c r="C18" s="8">
        <f>INDEX(LINEST(D3:D13,B3:B13^{1,2,3,4,5}),1,2)</f>
        <v>0.20978166505988408</v>
      </c>
    </row>
    <row r="19" ht="12.75">
      <c r="C19" s="6" t="s">
        <v>15</v>
      </c>
    </row>
    <row r="20" ht="12.75">
      <c r="C20" s="8">
        <f>INDEX(LINEST(D3:D13,B3:B13^{1,2,3,4,5}),1,3)</f>
        <v>1.2950845586479378</v>
      </c>
    </row>
    <row r="21" ht="12.75">
      <c r="C21" s="6" t="s">
        <v>14</v>
      </c>
    </row>
    <row r="22" ht="12.75">
      <c r="C22" s="8">
        <f>INDEX(LINEST(D3:D13,B3:B13^{1,2,3,4,5}),1,4)</f>
        <v>-0.554408653419037</v>
      </c>
    </row>
    <row r="23" ht="12.75">
      <c r="C23" s="6" t="s">
        <v>13</v>
      </c>
    </row>
    <row r="24" ht="12.75">
      <c r="C24" s="8">
        <f>INDEX(LINEST(D3:D13,B3:B13^{1,2,3,4,5}),1,5)</f>
        <v>0.8336992289235843</v>
      </c>
    </row>
    <row r="25" ht="12.75">
      <c r="C25" s="6" t="s">
        <v>18</v>
      </c>
    </row>
    <row r="26" ht="12.75">
      <c r="C26" s="8">
        <f>IF(INDEX(LINEST(D3:D13,B3:B13^{1,2,3,4,5}),1,6)&lt;0,0,INDEX(LINEST(D3:D13,B3:B13^{1,2,3,4,5}),1,6))</f>
        <v>0.002163587145991658</v>
      </c>
    </row>
    <row r="28" spans="1:9" s="5" customFormat="1" ht="18.75" customHeight="1">
      <c r="A28" s="60" t="s">
        <v>45</v>
      </c>
      <c r="B28" s="60"/>
      <c r="C28" s="60"/>
      <c r="D28" s="60"/>
      <c r="F28" s="61" t="str">
        <f>"calibrate5dout 1 "&amp;SUBSTITUTE(TEXT(C53/1,"0,000000"),",",".")&amp;" "&amp;SUBSTITUTE(TEXT(C51/1,"0,000000"),",",".")&amp;" "&amp;SUBSTITUTE(TEXT(C49/1,"0,000000"),",",".")&amp;" "&amp;SUBSTITUTE(TEXT(C47/1,"0,000000"),",",".")&amp;" "&amp;SUBSTITUTE(TEXT(C45/1,"0,000000"),",",".")&amp;" "&amp;SUBSTITUTE(TEXT(C43/1,"0,000000"),",",".")&amp;" // przewod glowny"</f>
        <v>calibrate5dout 1 0.000515 0.354397 3.062971 -5.916226 4.847853 -1.347846 // przewod glowny</v>
      </c>
      <c r="G28" s="62"/>
      <c r="H28" s="62"/>
      <c r="I28" s="63"/>
    </row>
    <row r="29" spans="1:4" ht="12.75">
      <c r="A29" s="6" t="s">
        <v>10</v>
      </c>
      <c r="B29" s="6"/>
      <c r="C29" s="6" t="s">
        <v>11</v>
      </c>
      <c r="D29" s="6"/>
    </row>
    <row r="30" spans="1:4" ht="12.75">
      <c r="A30" s="22">
        <v>0</v>
      </c>
      <c r="B30" s="39">
        <f aca="true" t="shared" si="2" ref="B30:B39">A30/$A$40</f>
        <v>0</v>
      </c>
      <c r="C30" s="53">
        <v>0</v>
      </c>
      <c r="D30" s="42">
        <f aca="true" t="shared" si="3" ref="D30:D39">C30/$C$40</f>
        <v>0</v>
      </c>
    </row>
    <row r="31" spans="1:4" ht="12.75">
      <c r="A31" s="22">
        <v>0.1</v>
      </c>
      <c r="B31" s="39">
        <f t="shared" si="2"/>
        <v>0.1</v>
      </c>
      <c r="C31" s="17">
        <v>5416</v>
      </c>
      <c r="D31" s="42">
        <f t="shared" si="3"/>
        <v>0.0635307917888563</v>
      </c>
    </row>
    <row r="32" spans="1:4" ht="12.75">
      <c r="A32" s="22">
        <v>0.2</v>
      </c>
      <c r="B32" s="39">
        <f t="shared" si="2"/>
        <v>0.2</v>
      </c>
      <c r="C32" s="17">
        <v>12666</v>
      </c>
      <c r="D32" s="42">
        <f t="shared" si="3"/>
        <v>0.14857478005865102</v>
      </c>
    </row>
    <row r="33" spans="1:4" ht="12.75">
      <c r="A33" s="22">
        <v>0.3</v>
      </c>
      <c r="B33" s="39">
        <f t="shared" si="2"/>
        <v>0.3</v>
      </c>
      <c r="C33" s="17">
        <v>22750</v>
      </c>
      <c r="D33" s="42">
        <f t="shared" si="3"/>
        <v>0.2668621700879765</v>
      </c>
    </row>
    <row r="34" spans="1:4" ht="12.75">
      <c r="A34" s="22">
        <v>0.4</v>
      </c>
      <c r="B34" s="39">
        <f t="shared" si="2"/>
        <v>0.4</v>
      </c>
      <c r="C34" s="17">
        <v>30416</v>
      </c>
      <c r="D34" s="42">
        <f t="shared" si="3"/>
        <v>0.3567859237536657</v>
      </c>
    </row>
    <row r="35" spans="1:4" ht="12.75">
      <c r="A35" s="22">
        <v>0.5</v>
      </c>
      <c r="B35" s="39">
        <f t="shared" si="2"/>
        <v>0.5</v>
      </c>
      <c r="C35" s="17">
        <v>39666</v>
      </c>
      <c r="D35" s="42">
        <f t="shared" si="3"/>
        <v>0.4652903225806452</v>
      </c>
    </row>
    <row r="36" spans="1:4" ht="12.75">
      <c r="A36" s="22">
        <v>0.6</v>
      </c>
      <c r="B36" s="39">
        <f t="shared" si="2"/>
        <v>0.6</v>
      </c>
      <c r="C36" s="17">
        <v>48083</v>
      </c>
      <c r="D36" s="42">
        <f t="shared" si="3"/>
        <v>0.5640234604105572</v>
      </c>
    </row>
    <row r="37" spans="1:4" ht="12.75">
      <c r="A37" s="22">
        <v>0.7</v>
      </c>
      <c r="B37" s="39">
        <f t="shared" si="2"/>
        <v>0.7</v>
      </c>
      <c r="C37" s="17">
        <v>56500</v>
      </c>
      <c r="D37" s="42">
        <f t="shared" si="3"/>
        <v>0.6627565982404692</v>
      </c>
    </row>
    <row r="38" spans="1:4" ht="12.75">
      <c r="A38" s="22">
        <v>0.8</v>
      </c>
      <c r="B38" s="39">
        <f t="shared" si="2"/>
        <v>0.8</v>
      </c>
      <c r="C38" s="17">
        <v>63750</v>
      </c>
      <c r="D38" s="42">
        <f t="shared" si="3"/>
        <v>0.7478005865102639</v>
      </c>
    </row>
    <row r="39" spans="1:4" ht="12.75">
      <c r="A39" s="22">
        <v>0.9</v>
      </c>
      <c r="B39" s="39">
        <f t="shared" si="2"/>
        <v>0.9</v>
      </c>
      <c r="C39" s="17">
        <v>75000</v>
      </c>
      <c r="D39" s="42">
        <f t="shared" si="3"/>
        <v>0.8797653958944281</v>
      </c>
    </row>
    <row r="40" spans="1:4" ht="12.75">
      <c r="A40" s="22">
        <f>'eu07.ini'!D13</f>
        <v>1</v>
      </c>
      <c r="B40" s="39">
        <f>A40/$A$40</f>
        <v>1</v>
      </c>
      <c r="C40" s="53">
        <v>85250</v>
      </c>
      <c r="D40" s="42">
        <f>C40/$C$40</f>
        <v>1</v>
      </c>
    </row>
    <row r="42" ht="12.75">
      <c r="C42" s="6" t="s">
        <v>17</v>
      </c>
    </row>
    <row r="43" ht="12.75">
      <c r="C43" s="8">
        <f>INDEX(LINEST(D30:D40,B30:B40^{1,2,3,4,5}),1)</f>
        <v>-1.3478457026843</v>
      </c>
    </row>
    <row r="44" ht="12.75">
      <c r="C44" s="6" t="s">
        <v>16</v>
      </c>
    </row>
    <row r="45" ht="12.75">
      <c r="C45" s="8">
        <f>INDEX(LINEST(D30:D40,B30:B40^{1,2,3,4,5}),1,2)</f>
        <v>4.847852538468075</v>
      </c>
    </row>
    <row r="46" ht="12.75">
      <c r="C46" s="6" t="s">
        <v>15</v>
      </c>
    </row>
    <row r="47" ht="12.75">
      <c r="C47" s="8">
        <f>INDEX(LINEST(D30:D40,B30:B40^{1,2,3,4,5}),1,3)</f>
        <v>-5.916225758600836</v>
      </c>
    </row>
    <row r="48" ht="12.75">
      <c r="C48" s="6" t="s">
        <v>14</v>
      </c>
    </row>
    <row r="49" ht="12.75">
      <c r="C49" s="8">
        <f>INDEX(LINEST(D30:D40,B30:B40^{1,2,3,4,5}),1,4)</f>
        <v>3.0629707291729567</v>
      </c>
    </row>
    <row r="50" ht="12.75">
      <c r="C50" s="6" t="s">
        <v>13</v>
      </c>
    </row>
    <row r="51" ht="12.75">
      <c r="C51" s="8">
        <f>INDEX(LINEST(D30:D40,B30:B40^{1,2,3,4,5}),1,5)</f>
        <v>0.35439660534970024</v>
      </c>
    </row>
    <row r="52" ht="12.75">
      <c r="C52" s="6" t="s">
        <v>18</v>
      </c>
    </row>
    <row r="53" ht="12.75">
      <c r="C53" s="8">
        <f>IF(INDEX(LINEST(D30:D40,B30:B40^{1,2,3,4,5}),1,6)&lt;0,0,INDEX(LINEST(D30:D40,B30:B40^{1,2,3,4,5}),1,6))</f>
        <v>0.0005154317822944621</v>
      </c>
    </row>
    <row r="55" spans="1:9" s="5" customFormat="1" ht="18.75" customHeight="1">
      <c r="A55" s="60" t="s">
        <v>46</v>
      </c>
      <c r="B55" s="60"/>
      <c r="C55" s="60"/>
      <c r="D55" s="60"/>
      <c r="F55" s="61" t="str">
        <f>"calibrate5dout 0 "&amp;SUBSTITUTE(TEXT(C86/1,"0,000000"),",",".")&amp;" "&amp;SUBSTITUTE(TEXT(C84/1,"0,000000"),",",".")&amp;" "&amp;SUBSTITUTE(TEXT(C82/1,"0,000000"),",",".")&amp;" "&amp;SUBSTITUTE(TEXT(C80/1,"0,000000"),",",".")&amp;" "&amp;SUBSTITUTE(TEXT(C78/1,"0,000000"),",",".")&amp;" "&amp;SUBSTITUTE(TEXT(C76/1,"0,000000"),",",".")&amp;" // zbiornik glowny"</f>
        <v>calibrate5dout 0 0.000000 1.223329 -4.117192 10.109010 -9.885148 3.671592 // zbiornik glowny</v>
      </c>
      <c r="G55" s="62"/>
      <c r="H55" s="62"/>
      <c r="I55" s="63"/>
    </row>
    <row r="56" spans="1:4" ht="12.75">
      <c r="A56" s="14" t="s">
        <v>10</v>
      </c>
      <c r="B56" s="6"/>
      <c r="C56" s="6" t="s">
        <v>11</v>
      </c>
      <c r="D56" s="6"/>
    </row>
    <row r="57" spans="1:4" ht="12.75">
      <c r="A57" s="22">
        <v>0</v>
      </c>
      <c r="B57" s="39">
        <f aca="true" t="shared" si="4" ref="B57:B72">A57/$A$73</f>
        <v>0</v>
      </c>
      <c r="C57" s="53">
        <v>0</v>
      </c>
      <c r="D57" s="42">
        <f aca="true" t="shared" si="5" ref="D57:D72">C57/$C$73</f>
        <v>0</v>
      </c>
    </row>
    <row r="58" spans="1:4" ht="12.75">
      <c r="A58" s="22">
        <v>0.1</v>
      </c>
      <c r="B58" s="39">
        <f t="shared" si="4"/>
        <v>0.0625</v>
      </c>
      <c r="C58" s="17">
        <v>3416</v>
      </c>
      <c r="D58" s="42">
        <f t="shared" si="5"/>
        <v>0.04007038123167155</v>
      </c>
    </row>
    <row r="59" spans="1:4" ht="12.75">
      <c r="A59" s="22">
        <v>0.2</v>
      </c>
      <c r="B59" s="39">
        <f t="shared" si="4"/>
        <v>0.125</v>
      </c>
      <c r="C59" s="17">
        <v>8416</v>
      </c>
      <c r="D59" s="42">
        <f t="shared" si="5"/>
        <v>0.09872140762463343</v>
      </c>
    </row>
    <row r="60" spans="1:4" ht="12.75">
      <c r="A60" s="22">
        <v>0.3</v>
      </c>
      <c r="B60" s="39">
        <f t="shared" si="4"/>
        <v>0.18749999999999997</v>
      </c>
      <c r="C60" s="17">
        <v>11833</v>
      </c>
      <c r="D60" s="42">
        <f t="shared" si="5"/>
        <v>0.13880351906158359</v>
      </c>
    </row>
    <row r="61" spans="1:4" ht="12.75">
      <c r="A61" s="22">
        <v>0.4</v>
      </c>
      <c r="B61" s="39">
        <f t="shared" si="4"/>
        <v>0.25</v>
      </c>
      <c r="C61" s="17">
        <v>14750</v>
      </c>
      <c r="D61" s="42">
        <f t="shared" si="5"/>
        <v>0.17302052785923755</v>
      </c>
    </row>
    <row r="62" spans="1:4" ht="12.75">
      <c r="A62" s="22">
        <v>0.5</v>
      </c>
      <c r="B62" s="39">
        <f t="shared" si="4"/>
        <v>0.3125</v>
      </c>
      <c r="C62" s="17">
        <v>16500</v>
      </c>
      <c r="D62" s="42">
        <f t="shared" si="5"/>
        <v>0.1935483870967742</v>
      </c>
    </row>
    <row r="63" spans="1:4" ht="12.75">
      <c r="A63" s="22">
        <v>0.6</v>
      </c>
      <c r="B63" s="39">
        <f t="shared" si="4"/>
        <v>0.37499999999999994</v>
      </c>
      <c r="C63" s="17">
        <v>20666</v>
      </c>
      <c r="D63" s="42">
        <f t="shared" si="5"/>
        <v>0.24241642228739002</v>
      </c>
    </row>
    <row r="64" spans="1:4" ht="12.75">
      <c r="A64" s="22">
        <v>0.7</v>
      </c>
      <c r="B64" s="39">
        <f t="shared" si="4"/>
        <v>0.43749999999999994</v>
      </c>
      <c r="C64" s="17">
        <v>23666</v>
      </c>
      <c r="D64" s="42">
        <f t="shared" si="5"/>
        <v>0.27760703812316717</v>
      </c>
    </row>
    <row r="65" spans="1:4" ht="12.75">
      <c r="A65" s="22">
        <v>0.8</v>
      </c>
      <c r="B65" s="39">
        <f t="shared" si="4"/>
        <v>0.5</v>
      </c>
      <c r="C65" s="17">
        <v>27416</v>
      </c>
      <c r="D65" s="42">
        <f t="shared" si="5"/>
        <v>0.32159530791788854</v>
      </c>
    </row>
    <row r="66" spans="1:4" ht="12.75">
      <c r="A66" s="22">
        <v>0.9</v>
      </c>
      <c r="B66" s="39">
        <f t="shared" si="4"/>
        <v>0.5625</v>
      </c>
      <c r="C66" s="17">
        <v>34166</v>
      </c>
      <c r="D66" s="42">
        <f t="shared" si="5"/>
        <v>0.4007741935483871</v>
      </c>
    </row>
    <row r="67" spans="1:4" ht="12.75">
      <c r="A67" s="22">
        <v>1</v>
      </c>
      <c r="B67" s="39">
        <f t="shared" si="4"/>
        <v>0.625</v>
      </c>
      <c r="C67" s="17">
        <v>39250</v>
      </c>
      <c r="D67" s="42">
        <f t="shared" si="5"/>
        <v>0.4604105571847507</v>
      </c>
    </row>
    <row r="68" spans="1:4" ht="12.75">
      <c r="A68" s="22">
        <v>1.1</v>
      </c>
      <c r="B68" s="39">
        <f t="shared" si="4"/>
        <v>0.6875</v>
      </c>
      <c r="C68" s="17">
        <v>45583</v>
      </c>
      <c r="D68" s="42">
        <f t="shared" si="5"/>
        <v>0.5346979472140763</v>
      </c>
    </row>
    <row r="69" spans="1:4" ht="12.75">
      <c r="A69" s="22">
        <v>1.2</v>
      </c>
      <c r="B69" s="39">
        <f t="shared" si="4"/>
        <v>0.7499999999999999</v>
      </c>
      <c r="C69" s="17">
        <v>50666</v>
      </c>
      <c r="D69" s="42">
        <f t="shared" si="5"/>
        <v>0.5943225806451613</v>
      </c>
    </row>
    <row r="70" spans="1:4" ht="12.75">
      <c r="A70" s="22">
        <v>1.3</v>
      </c>
      <c r="B70" s="39">
        <f t="shared" si="4"/>
        <v>0.8125</v>
      </c>
      <c r="C70" s="17">
        <v>59083</v>
      </c>
      <c r="D70" s="42">
        <f t="shared" si="5"/>
        <v>0.6930557184750733</v>
      </c>
    </row>
    <row r="71" spans="1:4" ht="12.75">
      <c r="A71" s="22">
        <v>1.4</v>
      </c>
      <c r="B71" s="39">
        <f t="shared" si="4"/>
        <v>0.8749999999999999</v>
      </c>
      <c r="C71" s="17">
        <v>65833</v>
      </c>
      <c r="D71" s="42">
        <f t="shared" si="5"/>
        <v>0.7722346041055719</v>
      </c>
    </row>
    <row r="72" spans="1:4" ht="12.75">
      <c r="A72" s="22">
        <v>1.5</v>
      </c>
      <c r="B72" s="39">
        <f t="shared" si="4"/>
        <v>0.9375</v>
      </c>
      <c r="C72" s="17">
        <v>73416</v>
      </c>
      <c r="D72" s="42">
        <f t="shared" si="5"/>
        <v>0.8611847507331378</v>
      </c>
    </row>
    <row r="73" spans="1:4" ht="12.75">
      <c r="A73" s="22">
        <f>'eu07.ini'!D14</f>
        <v>1.6</v>
      </c>
      <c r="B73" s="39">
        <f>A73/$A$73</f>
        <v>1</v>
      </c>
      <c r="C73" s="53">
        <v>85250</v>
      </c>
      <c r="D73" s="42">
        <f>C73/$C$73</f>
        <v>1</v>
      </c>
    </row>
    <row r="75" ht="12.75">
      <c r="C75" s="6" t="s">
        <v>17</v>
      </c>
    </row>
    <row r="76" ht="12.75">
      <c r="C76" s="8">
        <f>INDEX(LINEST(D57:D73,B57:B73^{1,2,3,4,5}),1)</f>
        <v>3.6715918261041653</v>
      </c>
    </row>
    <row r="77" ht="12.75">
      <c r="C77" s="6" t="s">
        <v>16</v>
      </c>
    </row>
    <row r="78" ht="12.75">
      <c r="C78" s="8">
        <f>INDEX(LINEST(D57:D73,B57:B73^{1,2,3,4,5}),1,2)</f>
        <v>-9.885147629760288</v>
      </c>
    </row>
    <row r="79" ht="12.75">
      <c r="C79" s="6" t="s">
        <v>15</v>
      </c>
    </row>
    <row r="80" ht="12.75">
      <c r="C80" s="8">
        <f>INDEX(LINEST(D57:D73,B57:B73^{1,2,3,4,5}),1,3)</f>
        <v>10.10900961244616</v>
      </c>
    </row>
    <row r="81" ht="12.75">
      <c r="C81" s="6" t="s">
        <v>14</v>
      </c>
    </row>
    <row r="82" ht="12.75">
      <c r="C82" s="8">
        <f>INDEX(LINEST(D57:D73,B57:B73^{1,2,3,4,5}),1,4)</f>
        <v>-4.11719201588076</v>
      </c>
    </row>
    <row r="83" ht="12.75">
      <c r="C83" s="6" t="s">
        <v>13</v>
      </c>
    </row>
    <row r="84" ht="12.75">
      <c r="C84" s="8">
        <f>INDEX(LINEST(D57:D73,B57:B73^{1,2,3,4,5}),1,5)</f>
        <v>1.223329374936158</v>
      </c>
    </row>
    <row r="85" ht="12.75">
      <c r="C85" s="6" t="s">
        <v>18</v>
      </c>
    </row>
    <row r="86" ht="12.75">
      <c r="C86" s="8">
        <f>IF(INDEX(LINEST(D57:D73,B57:B73^{1,2,3,4,5}),1,6)&lt;0,0,INDEX(LINEST(D57:D73,B57:B73^{1,2,3,4,5}),1,6))</f>
        <v>0</v>
      </c>
    </row>
  </sheetData>
  <mergeCells count="6">
    <mergeCell ref="F1:I1"/>
    <mergeCell ref="F28:I28"/>
    <mergeCell ref="F55:I55"/>
    <mergeCell ref="A1:D1"/>
    <mergeCell ref="A28:D28"/>
    <mergeCell ref="A55:D5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N60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8515625" style="0" customWidth="1"/>
    <col min="3" max="3" width="10.57421875" style="0" customWidth="1"/>
    <col min="4" max="4" width="9.7109375" style="0" customWidth="1"/>
    <col min="5" max="5" width="16.8515625" style="0" bestFit="1" customWidth="1"/>
    <col min="6" max="6" width="72.140625" style="0" customWidth="1"/>
    <col min="8" max="8" width="16.140625" style="0" bestFit="1" customWidth="1"/>
    <col min="9" max="9" width="9.57421875" style="0" bestFit="1" customWidth="1"/>
    <col min="12" max="13" width="9.28125" style="0" bestFit="1" customWidth="1"/>
  </cols>
  <sheetData>
    <row r="1" spans="1:7" s="5" customFormat="1" ht="18.75" customHeight="1">
      <c r="A1" s="60" t="s">
        <v>12</v>
      </c>
      <c r="B1" s="60"/>
      <c r="C1" s="60"/>
      <c r="D1" s="60"/>
      <c r="E1" s="24"/>
      <c r="F1" s="61" t="str">
        <f>"calibrate5dout 6 "&amp;SUBSTITUTE(TEXT(C33/1,"0,000000"),",",".")&amp;" "&amp;SUBSTITUTE(TEXT(C31/1,"0,000000"),",",".")&amp;" "&amp;SUBSTITUTE(TEXT(C29/1,"0,000000"),",",".")&amp;" "&amp;SUBSTITUTE(TEXT(C27/1,"0,000000"),",",".")&amp;" "&amp;SUBSTITUTE(TEXT(C25/1,"0,000000"),",",".")&amp;" "&amp;SUBSTITUTE(TEXT(C23/1,"0,000000"),",",".")&amp;" // hasler"</f>
        <v>calibrate5dout 6 0.000392 1.150052 -1.068061 2.700087 -2.992358 1.208255 // hasler</v>
      </c>
      <c r="G1" s="63"/>
    </row>
    <row r="2" spans="1:5" ht="12.75">
      <c r="A2" s="6" t="s">
        <v>25</v>
      </c>
      <c r="B2" s="6"/>
      <c r="C2" s="6" t="s">
        <v>30</v>
      </c>
      <c r="D2" s="6"/>
      <c r="E2" s="28"/>
    </row>
    <row r="3" spans="1:5" ht="12.75">
      <c r="A3" s="53">
        <v>0</v>
      </c>
      <c r="B3" s="41">
        <f aca="true" t="shared" si="0" ref="B3:B18">A3/$A$19</f>
        <v>0</v>
      </c>
      <c r="C3" s="53">
        <v>0</v>
      </c>
      <c r="D3" s="39">
        <f aca="true" t="shared" si="1" ref="D3:D18">C3/$C$19</f>
        <v>0</v>
      </c>
      <c r="E3" s="27"/>
    </row>
    <row r="4" spans="1:5" ht="12.75">
      <c r="A4" s="53">
        <v>5</v>
      </c>
      <c r="B4" s="41">
        <f t="shared" si="0"/>
        <v>0.03333333333333333</v>
      </c>
      <c r="C4" s="17">
        <v>42</v>
      </c>
      <c r="D4" s="39">
        <f t="shared" si="1"/>
        <v>0.04105571847507331</v>
      </c>
      <c r="E4" s="27"/>
    </row>
    <row r="5" spans="1:14" ht="12.75">
      <c r="A5" s="53">
        <v>10</v>
      </c>
      <c r="B5" s="41">
        <f t="shared" si="0"/>
        <v>0.06666666666666667</v>
      </c>
      <c r="C5" s="17">
        <v>72</v>
      </c>
      <c r="D5" s="39">
        <f t="shared" si="1"/>
        <v>0.07038123167155426</v>
      </c>
      <c r="E5" s="27"/>
      <c r="N5" s="32"/>
    </row>
    <row r="6" spans="1:5" ht="12.75">
      <c r="A6" s="53">
        <v>20</v>
      </c>
      <c r="B6" s="41">
        <f t="shared" si="0"/>
        <v>0.13333333333333333</v>
      </c>
      <c r="C6" s="17">
        <v>140</v>
      </c>
      <c r="D6" s="39">
        <f t="shared" si="1"/>
        <v>0.13685239491691104</v>
      </c>
      <c r="E6" s="27"/>
    </row>
    <row r="7" spans="1:5" ht="12.75">
      <c r="A7" s="53">
        <v>30</v>
      </c>
      <c r="B7" s="41">
        <f t="shared" si="0"/>
        <v>0.2</v>
      </c>
      <c r="C7" s="17">
        <v>210</v>
      </c>
      <c r="D7" s="39">
        <f t="shared" si="1"/>
        <v>0.20527859237536658</v>
      </c>
      <c r="E7" s="27"/>
    </row>
    <row r="8" spans="1:5" ht="12.75">
      <c r="A8" s="53">
        <v>40</v>
      </c>
      <c r="B8" s="41">
        <f t="shared" si="0"/>
        <v>0.26666666666666666</v>
      </c>
      <c r="C8" s="17">
        <v>280</v>
      </c>
      <c r="D8" s="39">
        <f t="shared" si="1"/>
        <v>0.27370478983382207</v>
      </c>
      <c r="E8" s="27"/>
    </row>
    <row r="9" spans="1:5" ht="12.75">
      <c r="A9" s="53">
        <v>50</v>
      </c>
      <c r="B9" s="41">
        <f t="shared" si="0"/>
        <v>0.3333333333333333</v>
      </c>
      <c r="C9" s="17">
        <v>342</v>
      </c>
      <c r="D9" s="39">
        <f t="shared" si="1"/>
        <v>0.3343108504398827</v>
      </c>
      <c r="E9" s="27"/>
    </row>
    <row r="10" spans="1:5" ht="12.75">
      <c r="A10" s="53">
        <v>60</v>
      </c>
      <c r="B10" s="41">
        <f t="shared" si="0"/>
        <v>0.4</v>
      </c>
      <c r="C10" s="17">
        <v>405</v>
      </c>
      <c r="D10" s="39">
        <f t="shared" si="1"/>
        <v>0.39589442815249265</v>
      </c>
      <c r="E10" s="27"/>
    </row>
    <row r="11" spans="1:5" ht="12.75">
      <c r="A11" s="53">
        <v>70</v>
      </c>
      <c r="B11" s="41">
        <f t="shared" si="0"/>
        <v>0.4666666666666667</v>
      </c>
      <c r="C11" s="17">
        <v>473</v>
      </c>
      <c r="D11" s="39">
        <f t="shared" si="1"/>
        <v>0.46236559139784944</v>
      </c>
      <c r="E11" s="27"/>
    </row>
    <row r="12" spans="1:5" ht="12.75">
      <c r="A12" s="53">
        <v>80</v>
      </c>
      <c r="B12" s="41">
        <f t="shared" si="0"/>
        <v>0.5333333333333333</v>
      </c>
      <c r="C12" s="17">
        <v>540</v>
      </c>
      <c r="D12" s="39">
        <f t="shared" si="1"/>
        <v>0.5278592375366569</v>
      </c>
      <c r="E12" s="27"/>
    </row>
    <row r="13" spans="1:5" ht="12.75">
      <c r="A13" s="53">
        <v>90</v>
      </c>
      <c r="B13" s="41">
        <f t="shared" si="0"/>
        <v>0.6</v>
      </c>
      <c r="C13" s="17">
        <v>609</v>
      </c>
      <c r="D13" s="39">
        <f t="shared" si="1"/>
        <v>0.5953079178885631</v>
      </c>
      <c r="E13" s="27"/>
    </row>
    <row r="14" spans="1:5" ht="12.75">
      <c r="A14" s="53">
        <v>100</v>
      </c>
      <c r="B14" s="41">
        <f t="shared" si="0"/>
        <v>0.6666666666666666</v>
      </c>
      <c r="C14" s="17">
        <v>676</v>
      </c>
      <c r="D14" s="39">
        <f t="shared" si="1"/>
        <v>0.6608015640273704</v>
      </c>
      <c r="E14" s="27"/>
    </row>
    <row r="15" spans="1:5" ht="12.75">
      <c r="A15" s="53">
        <v>110</v>
      </c>
      <c r="B15" s="41">
        <f t="shared" si="0"/>
        <v>0.7333333333333333</v>
      </c>
      <c r="C15" s="17">
        <v>743</v>
      </c>
      <c r="D15" s="39">
        <f t="shared" si="1"/>
        <v>0.7262952101661779</v>
      </c>
      <c r="E15" s="27"/>
    </row>
    <row r="16" spans="1:5" ht="12.75">
      <c r="A16" s="53">
        <v>120</v>
      </c>
      <c r="B16" s="41">
        <f t="shared" si="0"/>
        <v>0.8</v>
      </c>
      <c r="C16" s="17">
        <v>811</v>
      </c>
      <c r="D16" s="39">
        <f t="shared" si="1"/>
        <v>0.7927663734115347</v>
      </c>
      <c r="E16" s="27"/>
    </row>
    <row r="17" spans="1:5" ht="12.75">
      <c r="A17" s="53">
        <v>130</v>
      </c>
      <c r="B17" s="41">
        <f t="shared" si="0"/>
        <v>0.8666666666666667</v>
      </c>
      <c r="C17" s="17">
        <v>873</v>
      </c>
      <c r="D17" s="39">
        <f t="shared" si="1"/>
        <v>0.8533724340175953</v>
      </c>
      <c r="E17" s="27"/>
    </row>
    <row r="18" spans="1:5" ht="12.75">
      <c r="A18" s="53">
        <v>140</v>
      </c>
      <c r="B18" s="41">
        <f t="shared" si="0"/>
        <v>0.9333333333333333</v>
      </c>
      <c r="C18" s="17">
        <v>942</v>
      </c>
      <c r="D18" s="39">
        <f t="shared" si="1"/>
        <v>0.9208211143695014</v>
      </c>
      <c r="E18" s="27"/>
    </row>
    <row r="19" spans="1:5" ht="12.75">
      <c r="A19" s="53">
        <f>'eu07.ini'!D15</f>
        <v>150</v>
      </c>
      <c r="B19" s="41">
        <f>A19/$A$19</f>
        <v>1</v>
      </c>
      <c r="C19" s="53">
        <v>1023</v>
      </c>
      <c r="D19" s="39">
        <f>C19/$C$19</f>
        <v>1</v>
      </c>
      <c r="E19" s="27"/>
    </row>
    <row r="20" spans="1:4" ht="12.75">
      <c r="A20" s="26"/>
      <c r="B20" s="45"/>
      <c r="C20" s="26"/>
      <c r="D20" s="46"/>
    </row>
    <row r="21" spans="1:4" ht="12.75">
      <c r="A21" s="26"/>
      <c r="B21" s="45"/>
      <c r="C21" s="26"/>
      <c r="D21" s="46"/>
    </row>
    <row r="22" spans="1:5" ht="12.75">
      <c r="A22" s="26"/>
      <c r="B22" s="45"/>
      <c r="C22" s="6" t="s">
        <v>17</v>
      </c>
      <c r="D22" s="46"/>
      <c r="E22" s="33"/>
    </row>
    <row r="23" spans="3:5" ht="12.75">
      <c r="C23" s="8">
        <f>INDEX(LINEST(D3:D19,B3:B19^{1,2,3,4,5}),1)</f>
        <v>1.2082549070936437</v>
      </c>
      <c r="E23" s="33"/>
    </row>
    <row r="24" spans="3:5" ht="12.75">
      <c r="C24" s="6" t="s">
        <v>16</v>
      </c>
      <c r="D24" s="9"/>
      <c r="E24" s="33"/>
    </row>
    <row r="25" spans="3:5" ht="12.75">
      <c r="C25" s="8">
        <f>INDEX(LINEST(D3:D19,B3:B19^{1,2,3,4,5}),1,2)</f>
        <v>-2.9923576383466934</v>
      </c>
      <c r="D25" s="10"/>
      <c r="E25" s="33"/>
    </row>
    <row r="26" spans="3:5" ht="12.75">
      <c r="C26" s="6" t="s">
        <v>15</v>
      </c>
      <c r="D26" s="9"/>
      <c r="E26" s="33"/>
    </row>
    <row r="27" spans="3:5" s="23" customFormat="1" ht="12.75">
      <c r="C27" s="8">
        <f>INDEX(LINEST(D3:D19,B3:B19^{1,2,3,4,5}),1,3)</f>
        <v>2.7000873014083924</v>
      </c>
      <c r="D27" s="10"/>
      <c r="E27" s="34"/>
    </row>
    <row r="28" spans="3:6" s="24" customFormat="1" ht="12.75" customHeight="1">
      <c r="C28" s="6" t="s">
        <v>14</v>
      </c>
      <c r="D28" s="9"/>
      <c r="E28" s="35"/>
      <c r="F28" s="25"/>
    </row>
    <row r="29" spans="1:5" s="23" customFormat="1" ht="12.75">
      <c r="A29" s="15"/>
      <c r="B29" s="15"/>
      <c r="C29" s="8">
        <f>INDEX(LINEST(D3:D19,B3:B19^{1,2,3,4,5}),1,4)</f>
        <v>-1.0680613590885044</v>
      </c>
      <c r="D29" s="10"/>
      <c r="E29" s="15"/>
    </row>
    <row r="30" spans="1:8" s="23" customFormat="1" ht="12.75">
      <c r="A30" s="15"/>
      <c r="B30" s="15"/>
      <c r="C30" s="6" t="s">
        <v>13</v>
      </c>
      <c r="D30" s="9"/>
      <c r="E30" s="27"/>
      <c r="G30" s="30"/>
      <c r="H30" s="31"/>
    </row>
    <row r="31" spans="1:12" s="23" customFormat="1" ht="12.75">
      <c r="A31" s="15"/>
      <c r="B31" s="15"/>
      <c r="C31" s="8">
        <f>INDEX(LINEST(D3:D19,B3:B19^{1,2,3,4,5}),1,5)</f>
        <v>1.1500518884460236</v>
      </c>
      <c r="D31" s="10"/>
      <c r="E31" s="27"/>
      <c r="G31" s="30"/>
      <c r="H31" s="31"/>
      <c r="L31" s="29"/>
    </row>
    <row r="32" spans="1:8" s="23" customFormat="1" ht="12.75">
      <c r="A32" s="15"/>
      <c r="B32" s="15"/>
      <c r="C32" s="6" t="s">
        <v>18</v>
      </c>
      <c r="D32" s="9"/>
      <c r="E32" s="27"/>
      <c r="G32" s="30"/>
      <c r="H32" s="31"/>
    </row>
    <row r="33" spans="1:8" s="23" customFormat="1" ht="12.75">
      <c r="A33" s="15"/>
      <c r="B33" s="15"/>
      <c r="C33" s="8">
        <f>IF(INDEX(LINEST(D3:D19,B3:B19^{1,2,3,4,5}),1,6)&lt;0,0,INDEX(LINEST(D3:D19,B3:B19^{1,2,3,4,5}),1,6))</f>
        <v>0.00039185200407348963</v>
      </c>
      <c r="D33" s="10"/>
      <c r="E33" s="27"/>
      <c r="G33" s="30"/>
      <c r="H33" s="31"/>
    </row>
    <row r="34" spans="1:8" s="23" customFormat="1" ht="12.75">
      <c r="A34" s="15"/>
      <c r="B34" s="15"/>
      <c r="D34" s="9"/>
      <c r="E34" s="27"/>
      <c r="G34" s="30"/>
      <c r="H34" s="31"/>
    </row>
    <row r="35" spans="1:8" s="23" customFormat="1" ht="12.75">
      <c r="A35" s="15"/>
      <c r="B35" s="15"/>
      <c r="D35" s="10"/>
      <c r="E35" s="27"/>
      <c r="G35" s="30"/>
      <c r="H35" s="31"/>
    </row>
    <row r="36" spans="1:8" s="23" customFormat="1" ht="12.75">
      <c r="A36" s="15"/>
      <c r="B36" s="15"/>
      <c r="C36" s="10"/>
      <c r="D36" s="10"/>
      <c r="E36" s="27"/>
      <c r="G36" s="30"/>
      <c r="H36" s="31"/>
    </row>
    <row r="37" spans="1:8" s="23" customFormat="1" ht="12.75">
      <c r="A37" s="15"/>
      <c r="B37" s="15"/>
      <c r="C37" s="10"/>
      <c r="D37" s="10"/>
      <c r="E37" s="27"/>
      <c r="G37" s="30"/>
      <c r="H37" s="31"/>
    </row>
    <row r="38" spans="1:8" s="23" customFormat="1" ht="12.75">
      <c r="A38" s="15"/>
      <c r="B38" s="15"/>
      <c r="C38" s="10"/>
      <c r="D38" s="10"/>
      <c r="E38" s="27"/>
      <c r="G38" s="30"/>
      <c r="H38" s="31"/>
    </row>
    <row r="39" spans="1:8" s="23" customFormat="1" ht="12.75">
      <c r="A39" s="15"/>
      <c r="B39" s="15"/>
      <c r="C39" s="10"/>
      <c r="D39" s="10"/>
      <c r="E39" s="27"/>
      <c r="G39" s="30"/>
      <c r="H39" s="31"/>
    </row>
    <row r="40" spans="1:8" s="23" customFormat="1" ht="12.75">
      <c r="A40" s="15"/>
      <c r="B40" s="15"/>
      <c r="C40" s="10"/>
      <c r="D40" s="10"/>
      <c r="E40" s="27"/>
      <c r="G40" s="30"/>
      <c r="H40" s="31"/>
    </row>
    <row r="41" spans="1:8" s="23" customFormat="1" ht="12.75">
      <c r="A41" s="15"/>
      <c r="B41" s="15"/>
      <c r="C41" s="10"/>
      <c r="D41" s="10"/>
      <c r="E41" s="27"/>
      <c r="G41" s="30"/>
      <c r="H41" s="31"/>
    </row>
    <row r="42" spans="1:8" s="23" customFormat="1" ht="12.75">
      <c r="A42" s="15"/>
      <c r="B42" s="15"/>
      <c r="C42" s="10"/>
      <c r="D42" s="10"/>
      <c r="E42" s="27"/>
      <c r="G42" s="30"/>
      <c r="H42" s="31"/>
    </row>
    <row r="43" spans="6:13" ht="12.75">
      <c r="F43" s="23"/>
      <c r="G43" s="37"/>
      <c r="H43" s="37"/>
      <c r="I43" s="23"/>
      <c r="J43" s="23"/>
      <c r="K43" s="23"/>
      <c r="L43" s="23"/>
      <c r="M43" s="23"/>
    </row>
    <row r="44" spans="6:13" ht="12.75">
      <c r="F44" s="23"/>
      <c r="G44" s="24"/>
      <c r="H44" s="38"/>
      <c r="I44" s="23"/>
      <c r="J44" s="23"/>
      <c r="K44" s="23"/>
      <c r="L44" s="23"/>
      <c r="M44" s="23"/>
    </row>
    <row r="45" spans="6:13" ht="12.75">
      <c r="F45" s="23"/>
      <c r="G45" s="23"/>
      <c r="H45" s="36"/>
      <c r="I45" s="23"/>
      <c r="J45" s="23"/>
      <c r="K45" s="23"/>
      <c r="L45" s="23"/>
      <c r="M45" s="23"/>
    </row>
    <row r="46" spans="7:8" ht="12.75">
      <c r="G46" s="23"/>
      <c r="H46" s="36"/>
    </row>
    <row r="47" spans="7:8" ht="12.75">
      <c r="G47" s="23"/>
      <c r="H47" s="36"/>
    </row>
    <row r="48" spans="7:8" ht="12.75">
      <c r="G48" s="23"/>
      <c r="H48" s="36"/>
    </row>
    <row r="49" spans="7:8" ht="12.75">
      <c r="G49" s="23"/>
      <c r="H49" s="36"/>
    </row>
    <row r="50" spans="7:8" ht="12.75">
      <c r="G50" s="23"/>
      <c r="H50" s="36"/>
    </row>
    <row r="51" spans="7:8" ht="12.75">
      <c r="G51" s="23"/>
      <c r="H51" s="36"/>
    </row>
    <row r="52" spans="7:8" ht="12.75">
      <c r="G52" s="23"/>
      <c r="H52" s="36"/>
    </row>
    <row r="53" spans="7:8" ht="12.75">
      <c r="G53" s="23"/>
      <c r="H53" s="36"/>
    </row>
    <row r="54" spans="7:8" ht="12.75">
      <c r="G54" s="23"/>
      <c r="H54" s="36"/>
    </row>
    <row r="55" spans="7:8" ht="12.75">
      <c r="G55" s="23"/>
      <c r="H55" s="36"/>
    </row>
    <row r="56" spans="7:8" ht="12.75">
      <c r="G56" s="23"/>
      <c r="H56" s="36"/>
    </row>
    <row r="57" spans="7:8" ht="12.75">
      <c r="G57" s="23"/>
      <c r="H57" s="36"/>
    </row>
    <row r="58" spans="7:8" ht="12.75">
      <c r="G58" s="23"/>
      <c r="H58" s="36"/>
    </row>
    <row r="59" spans="7:8" ht="12.75">
      <c r="G59" s="23"/>
      <c r="H59" s="36"/>
    </row>
    <row r="60" spans="7:8" ht="12.75">
      <c r="G60" s="23"/>
      <c r="H60" s="23"/>
    </row>
  </sheetData>
  <mergeCells count="2">
    <mergeCell ref="F1:G1"/>
    <mergeCell ref="A1:D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 Gevaert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Baur</dc:creator>
  <cp:keywords/>
  <dc:description/>
  <cp:lastModifiedBy>Maciej Baur</cp:lastModifiedBy>
  <dcterms:created xsi:type="dcterms:W3CDTF">2013-04-17T23:00:32Z</dcterms:created>
  <dcterms:modified xsi:type="dcterms:W3CDTF">2016-04-02T20:42:50Z</dcterms:modified>
  <cp:category/>
  <cp:version/>
  <cp:contentType/>
  <cp:contentStatus/>
</cp:coreProperties>
</file>